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d337aebe0c12eef/CSA Work/RCGP RCA CSA Course/RCA/RCA Case selection aid and cribsheet/"/>
    </mc:Choice>
  </mc:AlternateContent>
  <xr:revisionPtr revIDLastSave="182" documentId="8_{09BCB98F-8175-4B4E-87A2-6FDB3FAB2707}" xr6:coauthVersionLast="47" xr6:coauthVersionMax="47" xr10:uidLastSave="{14897495-FE48-4EED-B914-F0B311A17097}"/>
  <bookViews>
    <workbookView xWindow="-240" yWindow="-240" windowWidth="29280" windowHeight="16230" firstSheet="3" activeTab="3" xr2:uid="{89AD06BC-5EBC-43A7-BACA-9C017FDC2A92}"/>
  </bookViews>
  <sheets>
    <sheet name="Menu" sheetId="4" r:id="rId1"/>
    <sheet name="Pre Case Tick List" sheetId="3" r:id="rId2"/>
    <sheet name="In Case Tick List" sheetId="6" r:id="rId3"/>
    <sheet name="RCA Case selection Grid" sheetId="1" r:id="rId4"/>
    <sheet name="T" sheetId="2" state="hidden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16" i="1" l="1"/>
  <c r="AD17" i="1" a="1"/>
  <c r="AD17" i="1" s="1"/>
  <c r="AE17" i="1" s="1"/>
  <c r="F15" i="1" a="1"/>
  <c r="F15" i="1" s="1"/>
  <c r="AB15" i="1" l="1" a="1"/>
  <c r="Z15" i="1" a="1"/>
  <c r="Z15" i="1" s="1"/>
  <c r="X15" i="1" a="1"/>
  <c r="X15" i="1" s="1"/>
  <c r="V15" i="1" a="1"/>
  <c r="V15" i="1" s="1"/>
  <c r="T15" i="1" a="1"/>
  <c r="T15" i="1" s="1"/>
  <c r="R15" i="1" a="1"/>
  <c r="R15" i="1" s="1"/>
  <c r="P15" i="1" a="1"/>
  <c r="P15" i="1" s="1"/>
  <c r="N15" i="1" a="1"/>
  <c r="N15" i="1" s="1"/>
  <c r="L15" i="1" a="1"/>
  <c r="L15" i="1" s="1"/>
  <c r="AB15" i="1" l="1"/>
  <c r="J15" i="1" a="1"/>
  <c r="J15" i="1" s="1"/>
  <c r="H15" i="1" a="1"/>
  <c r="H15" i="1" s="1"/>
  <c r="AD38" i="1" a="1"/>
  <c r="AD38" i="1" s="1"/>
  <c r="AD39" i="1" a="1"/>
  <c r="AD39" i="1"/>
  <c r="AD40" i="1" a="1"/>
  <c r="AD40" i="1"/>
  <c r="AD41" i="1" a="1"/>
  <c r="AD41" i="1" s="1"/>
  <c r="AD42" i="1" a="1"/>
  <c r="AD42" i="1" s="1"/>
  <c r="AD43" i="1" a="1"/>
  <c r="AD43" i="1" s="1"/>
  <c r="AD44" i="1" a="1"/>
  <c r="AD44" i="1" s="1"/>
  <c r="AD45" i="1" a="1"/>
  <c r="AD45" i="1" s="1"/>
  <c r="AD46" i="1" a="1"/>
  <c r="AD46" i="1"/>
  <c r="AD47" i="1" a="1"/>
  <c r="AD47" i="1" s="1"/>
  <c r="AD48" i="1" a="1"/>
  <c r="AD48" i="1" s="1"/>
  <c r="AD49" i="1" a="1"/>
  <c r="AD49" i="1" s="1"/>
  <c r="AD50" i="1" a="1"/>
  <c r="AD50" i="1" s="1"/>
  <c r="AD51" i="1" a="1"/>
  <c r="AD51" i="1"/>
  <c r="AD52" i="1" a="1"/>
  <c r="AD52" i="1" s="1"/>
  <c r="AE52" i="1" s="1"/>
  <c r="AF52" i="1" s="1" a="1"/>
  <c r="AF52" i="1" s="1"/>
  <c r="B2" i="2" a="1"/>
  <c r="B2" i="2" s="1"/>
  <c r="AF95" i="1" a="1"/>
  <c r="AF95" i="1" s="1"/>
  <c r="AF94" i="1" a="1"/>
  <c r="AF94" i="1" s="1"/>
  <c r="AF93" i="1" a="1"/>
  <c r="AF93" i="1" s="1"/>
  <c r="AF92" i="1" a="1"/>
  <c r="AF92" i="1" s="1"/>
  <c r="AF91" i="1" a="1"/>
  <c r="AF91" i="1" s="1"/>
  <c r="AF90" i="1" a="1"/>
  <c r="AF90" i="1" s="1"/>
  <c r="AF89" i="1" a="1"/>
  <c r="AF89" i="1" s="1"/>
  <c r="AF88" i="1" a="1"/>
  <c r="AF88" i="1" s="1"/>
  <c r="AF87" i="1" a="1"/>
  <c r="AF87" i="1" s="1"/>
  <c r="AF86" i="1" a="1"/>
  <c r="AF86" i="1" s="1"/>
  <c r="AF85" i="1" a="1"/>
  <c r="AF85" i="1" s="1"/>
  <c r="AF84" i="1" a="1"/>
  <c r="AF84" i="1" s="1"/>
  <c r="AF83" i="1" a="1"/>
  <c r="AF83" i="1" s="1"/>
  <c r="AF82" i="1" a="1"/>
  <c r="AF82" i="1" s="1"/>
  <c r="AF81" i="1" a="1"/>
  <c r="AF81" i="1" s="1"/>
  <c r="AF80" i="1" a="1"/>
  <c r="AF80" i="1" s="1"/>
  <c r="AF79" i="1" a="1"/>
  <c r="AF79" i="1" s="1"/>
  <c r="AF78" i="1" a="1"/>
  <c r="AF78" i="1" s="1"/>
  <c r="AF77" i="1" a="1"/>
  <c r="AF77" i="1" s="1"/>
  <c r="AF76" i="1" a="1"/>
  <c r="AF76" i="1" s="1"/>
  <c r="AF75" i="1" a="1"/>
  <c r="AF75" i="1" s="1"/>
  <c r="AF74" i="1" a="1"/>
  <c r="AF74" i="1" s="1"/>
  <c r="AF73" i="1" a="1"/>
  <c r="AF73" i="1" s="1"/>
  <c r="AF72" i="1" a="1"/>
  <c r="AF72" i="1" s="1"/>
  <c r="AF71" i="1" a="1"/>
  <c r="AF71" i="1" s="1"/>
  <c r="AF70" i="1" a="1"/>
  <c r="AF70" i="1" s="1"/>
  <c r="AF69" i="1" a="1"/>
  <c r="AF69" i="1" s="1"/>
  <c r="AF68" i="1" a="1"/>
  <c r="AF68" i="1" s="1"/>
  <c r="AF67" i="1" a="1"/>
  <c r="AF67" i="1" s="1"/>
  <c r="AF66" i="1" a="1"/>
  <c r="AF66" i="1" s="1"/>
  <c r="AF65" i="1" a="1"/>
  <c r="AF65" i="1" s="1"/>
  <c r="AF64" i="1" a="1"/>
  <c r="AF64" i="1" s="1"/>
  <c r="AF63" i="1" a="1"/>
  <c r="AF63" i="1" s="1"/>
  <c r="AF62" i="1" a="1"/>
  <c r="AF62" i="1" s="1"/>
  <c r="AF61" i="1" a="1"/>
  <c r="AF61" i="1" s="1"/>
  <c r="AF60" i="1" a="1"/>
  <c r="AF60" i="1" s="1"/>
  <c r="AF59" i="1" a="1"/>
  <c r="AF59" i="1" s="1"/>
  <c r="AF58" i="1" a="1"/>
  <c r="AF58" i="1" s="1"/>
  <c r="AF57" i="1" a="1"/>
  <c r="AF57" i="1" s="1"/>
  <c r="AF56" i="1" a="1"/>
  <c r="AF56" i="1" s="1"/>
  <c r="AF55" i="1" a="1"/>
  <c r="AF55" i="1" s="1"/>
  <c r="AF54" i="1" a="1"/>
  <c r="AF54" i="1" s="1"/>
  <c r="AF53" i="1" a="1"/>
  <c r="AF53" i="1" s="1"/>
  <c r="AE95" i="1"/>
  <c r="AE94" i="1"/>
  <c r="AE93" i="1"/>
  <c r="AE92" i="1"/>
  <c r="AE91" i="1"/>
  <c r="AE90" i="1"/>
  <c r="AE89" i="1"/>
  <c r="AE88" i="1"/>
  <c r="AE87" i="1"/>
  <c r="AE86" i="1"/>
  <c r="AE85" i="1"/>
  <c r="AE84" i="1"/>
  <c r="AE83" i="1"/>
  <c r="AE82" i="1"/>
  <c r="AE81" i="1"/>
  <c r="AE80" i="1"/>
  <c r="AE79" i="1"/>
  <c r="AE78" i="1"/>
  <c r="AE77" i="1"/>
  <c r="AE76" i="1"/>
  <c r="AE75" i="1"/>
  <c r="AE74" i="1"/>
  <c r="AE73" i="1"/>
  <c r="AE72" i="1"/>
  <c r="AE71" i="1"/>
  <c r="AE70" i="1"/>
  <c r="AE69" i="1"/>
  <c r="AE68" i="1"/>
  <c r="AE67" i="1"/>
  <c r="AE66" i="1"/>
  <c r="AE65" i="1"/>
  <c r="AE64" i="1"/>
  <c r="AE63" i="1"/>
  <c r="AE62" i="1"/>
  <c r="AE61" i="1"/>
  <c r="AE60" i="1"/>
  <c r="AE59" i="1"/>
  <c r="AE58" i="1"/>
  <c r="AE57" i="1"/>
  <c r="AE56" i="1"/>
  <c r="AE55" i="1"/>
  <c r="AE54" i="1"/>
  <c r="AE53" i="1"/>
  <c r="AD95" i="1" a="1"/>
  <c r="AD95" i="1" s="1"/>
  <c r="AD94" i="1" a="1"/>
  <c r="AD94" i="1" s="1"/>
  <c r="AD93" i="1" a="1"/>
  <c r="AD93" i="1" s="1"/>
  <c r="AD92" i="1" a="1"/>
  <c r="AD92" i="1" s="1"/>
  <c r="AD91" i="1" a="1"/>
  <c r="AD91" i="1" s="1"/>
  <c r="AD90" i="1" a="1"/>
  <c r="AD90" i="1" s="1"/>
  <c r="AD89" i="1" a="1"/>
  <c r="AD89" i="1" s="1"/>
  <c r="AD88" i="1" a="1"/>
  <c r="AD88" i="1" s="1"/>
  <c r="AD87" i="1" a="1"/>
  <c r="AD87" i="1" s="1"/>
  <c r="AD86" i="1" a="1"/>
  <c r="AD86" i="1" s="1"/>
  <c r="AD85" i="1" a="1"/>
  <c r="AD85" i="1" s="1"/>
  <c r="AD84" i="1" a="1"/>
  <c r="AD84" i="1" s="1"/>
  <c r="AD83" i="1" a="1"/>
  <c r="AD83" i="1" s="1"/>
  <c r="AD82" i="1" a="1"/>
  <c r="AD82" i="1" s="1"/>
  <c r="AD81" i="1" a="1"/>
  <c r="AD81" i="1" s="1"/>
  <c r="AD80" i="1" a="1"/>
  <c r="AD80" i="1" s="1"/>
  <c r="AD79" i="1" a="1"/>
  <c r="AD79" i="1" s="1"/>
  <c r="AD78" i="1" a="1"/>
  <c r="AD78" i="1" s="1"/>
  <c r="AD77" i="1" a="1"/>
  <c r="AD77" i="1" s="1"/>
  <c r="AD76" i="1" a="1"/>
  <c r="AD76" i="1" s="1"/>
  <c r="AD75" i="1" a="1"/>
  <c r="AD75" i="1" s="1"/>
  <c r="AD74" i="1" a="1"/>
  <c r="AD74" i="1" s="1"/>
  <c r="AD73" i="1" a="1"/>
  <c r="AD73" i="1" s="1"/>
  <c r="AD72" i="1" a="1"/>
  <c r="AD72" i="1" s="1"/>
  <c r="AD71" i="1" a="1"/>
  <c r="AD71" i="1" s="1"/>
  <c r="AD70" i="1" a="1"/>
  <c r="AD70" i="1" s="1"/>
  <c r="AD69" i="1" a="1"/>
  <c r="AD69" i="1" s="1"/>
  <c r="AD68" i="1" a="1"/>
  <c r="AD68" i="1" s="1"/>
  <c r="AD67" i="1" a="1"/>
  <c r="AD67" i="1" s="1"/>
  <c r="AD66" i="1" a="1"/>
  <c r="AD66" i="1" s="1"/>
  <c r="AD65" i="1" a="1"/>
  <c r="AD65" i="1" s="1"/>
  <c r="AD64" i="1" a="1"/>
  <c r="AD64" i="1" s="1"/>
  <c r="AD63" i="1" a="1"/>
  <c r="AD63" i="1" s="1"/>
  <c r="AD62" i="1" a="1"/>
  <c r="AD62" i="1" s="1"/>
  <c r="AD61" i="1" a="1"/>
  <c r="AD61" i="1" s="1"/>
  <c r="AD60" i="1" a="1"/>
  <c r="AD60" i="1" s="1"/>
  <c r="AD59" i="1" a="1"/>
  <c r="AD59" i="1" s="1"/>
  <c r="AD58" i="1" a="1"/>
  <c r="AD58" i="1" s="1"/>
  <c r="AD57" i="1" a="1"/>
  <c r="AD57" i="1" s="1"/>
  <c r="AD56" i="1" a="1"/>
  <c r="AD56" i="1" s="1"/>
  <c r="AD55" i="1" a="1"/>
  <c r="AD55" i="1" s="1"/>
  <c r="AD54" i="1" a="1"/>
  <c r="AD54" i="1" s="1"/>
  <c r="AD53" i="1" a="1"/>
  <c r="AD53" i="1" s="1"/>
  <c r="AD37" i="1" a="1"/>
  <c r="AD37" i="1" s="1"/>
  <c r="AD36" i="1" a="1"/>
  <c r="AD36" i="1" s="1"/>
  <c r="AD35" i="1" a="1"/>
  <c r="AD35" i="1" s="1"/>
  <c r="AD34" i="1" a="1"/>
  <c r="AD34" i="1" s="1"/>
  <c r="AD33" i="1" a="1"/>
  <c r="AD33" i="1" s="1"/>
  <c r="AD32" i="1" a="1"/>
  <c r="AD32" i="1" s="1"/>
  <c r="AD31" i="1" a="1"/>
  <c r="AD31" i="1" s="1"/>
  <c r="AD30" i="1" a="1"/>
  <c r="AD30" i="1" s="1"/>
  <c r="AD29" i="1" a="1"/>
  <c r="AD29" i="1" s="1"/>
  <c r="AD28" i="1" a="1"/>
  <c r="AD28" i="1" s="1"/>
  <c r="AD27" i="1" a="1"/>
  <c r="AD27" i="1" s="1"/>
  <c r="AD26" i="1" a="1"/>
  <c r="AD26" i="1" s="1"/>
  <c r="AD25" i="1" a="1"/>
  <c r="AD25" i="1" s="1"/>
  <c r="AD24" i="1" a="1"/>
  <c r="AD24" i="1" s="1"/>
  <c r="AD23" i="1" a="1"/>
  <c r="AD23" i="1" s="1"/>
  <c r="AD22" i="1" a="1"/>
  <c r="AD22" i="1" s="1"/>
  <c r="AD21" i="1" a="1"/>
  <c r="AD21" i="1" s="1"/>
  <c r="AD20" i="1" a="1"/>
  <c r="AD20" i="1" s="1"/>
  <c r="AD19" i="1" a="1"/>
  <c r="AD19" i="1" s="1"/>
  <c r="AD18" i="1" a="1"/>
  <c r="AD18" i="1" s="1"/>
  <c r="AD15" i="1" a="1"/>
  <c r="AD15" i="1" s="1"/>
  <c r="AF16" i="1" l="1" a="1"/>
  <c r="AF16" i="1" s="1"/>
  <c r="AE24" i="1"/>
  <c r="AF24" i="1" s="1" a="1"/>
  <c r="AF24" i="1" s="1"/>
  <c r="AE28" i="1"/>
  <c r="AF28" i="1" s="1" a="1"/>
  <c r="AF28" i="1" s="1"/>
  <c r="AE32" i="1"/>
  <c r="AF32" i="1" s="1" a="1"/>
  <c r="AF32" i="1" s="1"/>
  <c r="AE36" i="1"/>
  <c r="AF36" i="1" s="1" a="1"/>
  <c r="AF36" i="1" s="1"/>
  <c r="AE39" i="1"/>
  <c r="AF39" i="1" s="1" a="1"/>
  <c r="AF39" i="1" s="1"/>
  <c r="AE31" i="1"/>
  <c r="AF31" i="1" s="1" a="1"/>
  <c r="AF31" i="1" s="1"/>
  <c r="AE20" i="1"/>
  <c r="AF20" i="1" s="1" a="1"/>
  <c r="AF20" i="1" s="1"/>
  <c r="AE44" i="1"/>
  <c r="AF44" i="1" s="1" a="1"/>
  <c r="AF44" i="1" s="1"/>
  <c r="AE40" i="1"/>
  <c r="AF40" i="1" s="1" a="1"/>
  <c r="AF40" i="1" s="1"/>
  <c r="AE27" i="1"/>
  <c r="AF27" i="1" s="1" a="1"/>
  <c r="AF27" i="1" s="1"/>
  <c r="AE33" i="1"/>
  <c r="AF33" i="1" s="1" a="1"/>
  <c r="AF33" i="1" s="1"/>
  <c r="AE35" i="1"/>
  <c r="AF35" i="1" s="1" a="1"/>
  <c r="AF35" i="1" s="1"/>
  <c r="AE37" i="1"/>
  <c r="AF37" i="1" s="1" a="1"/>
  <c r="AF37" i="1" s="1"/>
  <c r="AE48" i="1"/>
  <c r="AF48" i="1" s="1" a="1"/>
  <c r="AF48" i="1" s="1"/>
  <c r="AE42" i="1"/>
  <c r="AF42" i="1" s="1" a="1"/>
  <c r="AF42" i="1" s="1"/>
  <c r="AE22" i="1"/>
  <c r="AF22" i="1" s="1" a="1"/>
  <c r="AF22" i="1" s="1"/>
  <c r="AE30" i="1"/>
  <c r="AF30" i="1" s="1" a="1"/>
  <c r="AF30" i="1" s="1"/>
  <c r="AE25" i="1"/>
  <c r="AF25" i="1" s="1" a="1"/>
  <c r="AF25" i="1" s="1"/>
  <c r="AE29" i="1"/>
  <c r="AF29" i="1" s="1" a="1"/>
  <c r="AF29" i="1" s="1"/>
  <c r="AE46" i="1"/>
  <c r="AF46" i="1" s="1" a="1"/>
  <c r="AF46" i="1" s="1"/>
  <c r="AE26" i="1"/>
  <c r="AF26" i="1" s="1" a="1"/>
  <c r="AF26" i="1" s="1"/>
  <c r="AE34" i="1"/>
  <c r="AF34" i="1" s="1" a="1"/>
  <c r="AF34" i="1" s="1"/>
  <c r="AE50" i="1"/>
  <c r="AF50" i="1" s="1" a="1"/>
  <c r="AF50" i="1" s="1"/>
  <c r="AE43" i="1"/>
  <c r="AF43" i="1" s="1" a="1"/>
  <c r="AF43" i="1" s="1"/>
  <c r="AE41" i="1"/>
  <c r="AF41" i="1" s="1" a="1"/>
  <c r="AF41" i="1" s="1"/>
  <c r="AE47" i="1"/>
  <c r="AF47" i="1" s="1" a="1"/>
  <c r="AF47" i="1" s="1"/>
  <c r="AE45" i="1"/>
  <c r="AF45" i="1" s="1" a="1"/>
  <c r="AF45" i="1" s="1"/>
  <c r="AE38" i="1"/>
  <c r="AF38" i="1" s="1" a="1"/>
  <c r="AF38" i="1" s="1"/>
  <c r="AE51" i="1"/>
  <c r="AF51" i="1" s="1" a="1"/>
  <c r="AF51" i="1" s="1"/>
  <c r="AE49" i="1"/>
  <c r="AF49" i="1" s="1" a="1"/>
  <c r="AF49" i="1" s="1"/>
  <c r="AE21" i="1"/>
  <c r="AF21" i="1" s="1" a="1"/>
  <c r="AF21" i="1" s="1"/>
  <c r="AE19" i="1"/>
  <c r="AE23" i="1"/>
  <c r="AF23" i="1" s="1" a="1"/>
  <c r="AF23" i="1" s="1"/>
  <c r="AF17" i="1" a="1"/>
  <c r="AF17" i="1" s="1"/>
  <c r="AE18" i="1"/>
  <c r="AE15" i="1" l="1"/>
  <c r="AF15" i="1" s="1" a="1"/>
  <c r="AF15" i="1" s="1"/>
  <c r="A2" i="2" l="1" a="1"/>
  <c r="A2" i="2" s="1"/>
  <c r="H2" i="2" s="1" a="1"/>
  <c r="N20" i="2" l="1"/>
  <c r="O20" i="2" s="1"/>
  <c r="N5" i="2"/>
  <c r="O5" i="2" s="1"/>
  <c r="N7" i="2"/>
  <c r="O7" i="2" s="1"/>
  <c r="N6" i="2"/>
  <c r="O6" i="2" s="1"/>
  <c r="N8" i="2"/>
  <c r="O8" i="2" s="1"/>
  <c r="N4" i="2"/>
  <c r="H2" i="2"/>
  <c r="N11" i="2" s="1"/>
  <c r="O3" i="1" s="1"/>
  <c r="N27" i="2" l="1"/>
  <c r="O27" i="2" s="1"/>
  <c r="N28" i="2"/>
  <c r="O28" i="2" s="1"/>
  <c r="N21" i="2"/>
  <c r="O21" i="2" s="1"/>
  <c r="N34" i="2"/>
  <c r="O34" i="2" s="1"/>
  <c r="N23" i="2"/>
  <c r="O23" i="2" s="1"/>
  <c r="N33" i="2"/>
  <c r="O33" i="2" s="1"/>
  <c r="O4" i="2"/>
  <c r="N16" i="2"/>
  <c r="O16" i="2" s="1"/>
  <c r="N15" i="2"/>
  <c r="O15" i="2" s="1"/>
  <c r="N17" i="2"/>
  <c r="O17" i="2" s="1"/>
  <c r="N24" i="2"/>
  <c r="N29" i="2"/>
  <c r="O29" i="2" s="1"/>
  <c r="N25" i="2"/>
  <c r="O25" i="2" s="1"/>
  <c r="N18" i="2"/>
  <c r="O18" i="2" s="1"/>
  <c r="N2" i="2"/>
  <c r="O2" i="2" s="1"/>
  <c r="N30" i="2"/>
  <c r="O30" i="2" s="1"/>
  <c r="N22" i="2"/>
  <c r="O22" i="2" s="1"/>
  <c r="N3" i="2"/>
  <c r="O3" i="2" s="1"/>
  <c r="N26" i="2"/>
  <c r="O26" i="2" s="1"/>
  <c r="N14" i="2"/>
  <c r="N32" i="2"/>
  <c r="O32" i="2" s="1"/>
  <c r="N19" i="2"/>
  <c r="O19" i="2" s="1"/>
  <c r="N31" i="2"/>
  <c r="O31" i="2" s="1"/>
  <c r="O9" i="2" l="1"/>
  <c r="O4" i="1" s="1" a="1"/>
  <c r="O4" i="1" s="1"/>
  <c r="O14" i="2"/>
  <c r="N35" i="2"/>
  <c r="O5" i="1" s="1"/>
  <c r="O24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<sst xmlns="http://schemas.openxmlformats.org/spreadsheetml/2006/main" count="90" uniqueCount="87">
  <si>
    <r>
      <rPr>
        <b/>
        <sz val="18"/>
        <color theme="1"/>
        <rFont val="Calibri"/>
        <family val="2"/>
        <scheme val="minor"/>
      </rPr>
      <t>Menu</t>
    </r>
    <r>
      <rPr>
        <sz val="11"/>
        <color theme="1"/>
        <rFont val="Calibri"/>
        <family val="2"/>
        <scheme val="minor"/>
      </rPr>
      <t xml:space="preserve"> </t>
    </r>
  </si>
  <si>
    <t>Pre Case Check List</t>
  </si>
  <si>
    <t>In Case Check List</t>
  </si>
  <si>
    <t>Case Selection Grid</t>
  </si>
  <si>
    <t>Case triage information reviewed</t>
  </si>
  <si>
    <t>NICE CKS guidance on data collection and management checked</t>
  </si>
  <si>
    <t>Pre consultation information sent</t>
  </si>
  <si>
    <t xml:space="preserve">Consent received </t>
  </si>
  <si>
    <t xml:space="preserve">    Pre Consultation Information</t>
  </si>
  <si>
    <t>Time (min)</t>
  </si>
  <si>
    <t>0 min</t>
  </si>
  <si>
    <t>Patient identification check and introduction</t>
  </si>
  <si>
    <t>1 - 2 min</t>
  </si>
  <si>
    <r>
      <rPr>
        <b/>
        <sz val="11"/>
        <color theme="1"/>
        <rFont val="Calibri"/>
        <family val="2"/>
        <scheme val="minor"/>
      </rPr>
      <t xml:space="preserve">Open questions / encourage story </t>
    </r>
    <r>
      <rPr>
        <sz val="11"/>
        <color theme="1"/>
        <rFont val="Calibri"/>
        <family val="2"/>
        <scheme val="minor"/>
      </rPr>
      <t>(1-2 min)</t>
    </r>
  </si>
  <si>
    <t>3 min</t>
  </si>
  <si>
    <r>
      <rPr>
        <b/>
        <sz val="11"/>
        <color theme="1"/>
        <rFont val="Calibri"/>
        <family val="2"/>
        <scheme val="minor"/>
      </rPr>
      <t>Additional focussed questions to gather relevant data not covered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0" tint="-0.499984740745262"/>
        <rFont val="Calibri"/>
        <family val="2"/>
        <scheme val="minor"/>
      </rPr>
      <t xml:space="preserve">e.g. risk factors, red flags, ideas,concerns, expectations, social context, impact on patient, patient solutions </t>
    </r>
    <r>
      <rPr>
        <sz val="11"/>
        <color theme="1"/>
        <rFont val="Calibri"/>
        <family val="2"/>
        <scheme val="minor"/>
      </rPr>
      <t xml:space="preserve"> (1-2 min)</t>
    </r>
  </si>
  <si>
    <t>4 min</t>
  </si>
  <si>
    <t>Key info echoed back to patient to demonstrate understanding and show you care</t>
  </si>
  <si>
    <t>5 min</t>
  </si>
  <si>
    <r>
      <rPr>
        <b/>
        <sz val="11"/>
        <color theme="1"/>
        <rFont val="Calibri"/>
        <family val="2"/>
        <scheme val="minor"/>
      </rPr>
      <t>Examination</t>
    </r>
    <r>
      <rPr>
        <sz val="11"/>
        <color theme="1"/>
        <rFont val="Calibri"/>
        <family val="2"/>
        <scheme val="minor"/>
      </rPr>
      <t xml:space="preserve"> (if appropriate) </t>
    </r>
    <r>
      <rPr>
        <sz val="11"/>
        <color theme="0" tint="-0.499984740745262"/>
        <rFont val="Calibri"/>
        <family val="2"/>
        <scheme val="minor"/>
      </rPr>
      <t xml:space="preserve">do not expose breasts, abdomen, groin </t>
    </r>
    <r>
      <rPr>
        <sz val="11"/>
        <color theme="1"/>
        <rFont val="Calibri"/>
        <family val="2"/>
        <scheme val="minor"/>
      </rPr>
      <t>(1-2 min)</t>
    </r>
  </si>
  <si>
    <t>6 - 7 min</t>
  </si>
  <si>
    <t>Summary of data, explanation of problem</t>
  </si>
  <si>
    <t>7 min</t>
  </si>
  <si>
    <r>
      <rPr>
        <b/>
        <sz val="11"/>
        <color theme="1"/>
        <rFont val="Calibri"/>
        <family val="2"/>
        <scheme val="minor"/>
      </rPr>
      <t xml:space="preserve">Lists and agrees management plan discussion points </t>
    </r>
    <r>
      <rPr>
        <sz val="11"/>
        <color theme="0" tint="-0.499984740745262"/>
        <rFont val="Calibri"/>
        <family val="2"/>
        <scheme val="minor"/>
      </rPr>
      <t>e.g. you said you would like to disucss pain relief, and tests, I suggest we also discuss self help, likely healing time, when to call us back, is there anything else you would like to cover?</t>
    </r>
  </si>
  <si>
    <t>9-10 min</t>
  </si>
  <si>
    <t>Safety netting / follow up</t>
  </si>
  <si>
    <t>Cases that may be suitable for submission</t>
  </si>
  <si>
    <t>Case count</t>
  </si>
  <si>
    <t>Mandatory cases</t>
  </si>
  <si>
    <t>Curriculum Areas covered</t>
  </si>
  <si>
    <t>Ensure that at least one case covers urgent and unscheduled care e.g. acute asthma</t>
  </si>
  <si>
    <t>Timing</t>
  </si>
  <si>
    <t>Level of challenge</t>
  </si>
  <si>
    <t>Added value</t>
  </si>
  <si>
    <t>Interpersonal Skills</t>
  </si>
  <si>
    <t>Data Gathering</t>
  </si>
  <si>
    <t>Clinical Management</t>
  </si>
  <si>
    <t>Case title / Reference</t>
  </si>
  <si>
    <t>Mandatory case</t>
  </si>
  <si>
    <t>Curriculum area</t>
  </si>
  <si>
    <r>
      <t xml:space="preserve">Did you finish in 12 minutes  </t>
    </r>
    <r>
      <rPr>
        <sz val="9"/>
        <color theme="4" tint="-0.499984740745262"/>
        <rFont val="Calibri"/>
        <family val="2"/>
        <scheme val="minor"/>
      </rPr>
      <t>(excluding time taken for identifiation and consent)</t>
    </r>
  </si>
  <si>
    <t>Could a high street pharmacist have done this consultation?</t>
  </si>
  <si>
    <r>
      <t>Did I create a multi step management plan?</t>
    </r>
    <r>
      <rPr>
        <sz val="9"/>
        <color theme="3" tint="-0.249977111117893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(self help, lifestyle, clinical)</t>
    </r>
  </si>
  <si>
    <r>
      <t xml:space="preserve">1. Did I gather new data which impacted management? </t>
    </r>
    <r>
      <rPr>
        <b/>
        <sz val="11"/>
        <color theme="4" tint="-0.499984740745262"/>
        <rFont val="Calibri"/>
        <family val="2"/>
        <scheme val="minor"/>
      </rPr>
      <t>AND</t>
    </r>
    <r>
      <rPr>
        <sz val="11"/>
        <color theme="4" tint="-0.499984740745262"/>
        <rFont val="Calibri"/>
        <family val="2"/>
        <scheme val="minor"/>
      </rPr>
      <t xml:space="preserve"> 2. If I collected info pre consultation e.g. images, home readings, did I discuss them?</t>
    </r>
  </si>
  <si>
    <t>Did I create a new shared management plan?</t>
  </si>
  <si>
    <t>Did I clearly show that I treated the patient fairly and with respect, offering support? i.e. was I polite, did I show interest</t>
  </si>
  <si>
    <t>Did I clearly establish an effective relationship? i.e. did the patient show satisfaction with my explanations and plan</t>
  </si>
  <si>
    <t>Did I clearly share the consultation eliciting/listening to the patients suggestions/solutions</t>
  </si>
  <si>
    <t>Used open  and  focused questions in a structured way to elicit relevant data.</t>
  </si>
  <si>
    <t>Interpret the info accurately and investigate scientifically i.e. Red flags identified.</t>
  </si>
  <si>
    <t>Clearly created a shared management plan based on current treatment guidelines</t>
  </si>
  <si>
    <t>Managed any concurrent health problems using the patients agenda and clinical judgement to prioritise use of time</t>
  </si>
  <si>
    <t>Was this a new presentation or a follow up case</t>
  </si>
  <si>
    <t xml:space="preserve"> Score (max 14)</t>
  </si>
  <si>
    <t>Formula Row</t>
  </si>
  <si>
    <t>Gastro</t>
  </si>
  <si>
    <t>Submittable Cases</t>
  </si>
  <si>
    <t>Adult Cases</t>
  </si>
  <si>
    <t>Child Cases</t>
  </si>
  <si>
    <t>Elderly Cases</t>
  </si>
  <si>
    <t>Acute</t>
  </si>
  <si>
    <t>Gynae</t>
  </si>
  <si>
    <t>Long-Term-Condition</t>
  </si>
  <si>
    <t>Mental</t>
  </si>
  <si>
    <t>Age spread</t>
  </si>
  <si>
    <t>Case Count</t>
  </si>
  <si>
    <t>Case variety</t>
  </si>
  <si>
    <t>Cardiovascular</t>
  </si>
  <si>
    <t>Derm</t>
  </si>
  <si>
    <t>ENT</t>
  </si>
  <si>
    <t>Eyes</t>
  </si>
  <si>
    <t>Genetics</t>
  </si>
  <si>
    <t>Haematology</t>
  </si>
  <si>
    <t>Infectious</t>
  </si>
  <si>
    <t>Renal/Urology</t>
  </si>
  <si>
    <t>Mental health</t>
  </si>
  <si>
    <t>Metabolic/Endo</t>
  </si>
  <si>
    <t>MSK</t>
  </si>
  <si>
    <t>Neurodevelopmental</t>
  </si>
  <si>
    <t>Disability</t>
  </si>
  <si>
    <t>Neurology</t>
  </si>
  <si>
    <t>Population health</t>
  </si>
  <si>
    <t>Respiratory</t>
  </si>
  <si>
    <t>Sexual</t>
  </si>
  <si>
    <t>Lifestyle</t>
  </si>
  <si>
    <t>Other</t>
  </si>
  <si>
    <t>Number of curriculum areas covered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</si>
</sst>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sz val="9"/>
      <color theme="4" tint="-0.499984740745262"/>
      <name val="Calibri"/>
      <family val="2"/>
      <scheme val="minor"/>
    </font>
    <font>
      <sz val="9"/>
      <color theme="3" tint="-0.249977111117893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5"/>
      </patternFill>
    </fill>
  </fills>
  <borders count="5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ck">
        <color theme="8" tint="-0.249977111117893"/>
      </right>
      <top/>
      <bottom/>
      <diagonal/>
    </border>
    <border>
      <left style="thick">
        <color theme="8" tint="-0.249977111117893"/>
      </left>
      <right/>
      <top/>
      <bottom/>
      <diagonal/>
    </border>
    <border>
      <left/>
      <right/>
      <top/>
      <bottom style="thick">
        <color theme="8" tint="-0.249977111117893"/>
      </bottom>
      <diagonal/>
    </border>
    <border>
      <left style="thick">
        <color theme="8" tint="-0.249977111117893"/>
      </left>
      <right/>
      <top style="thick">
        <color theme="8" tint="-0.249977111117893"/>
      </top>
      <bottom style="thick">
        <color theme="8" tint="-0.249977111117893"/>
      </bottom>
      <diagonal/>
    </border>
    <border>
      <left/>
      <right/>
      <top style="thick">
        <color theme="8" tint="-0.249977111117893"/>
      </top>
      <bottom style="thick">
        <color theme="8" tint="-0.249977111117893"/>
      </bottom>
      <diagonal/>
    </border>
    <border>
      <left/>
      <right style="thick">
        <color theme="8" tint="-0.249977111117893"/>
      </right>
      <top style="thick">
        <color theme="8" tint="-0.249977111117893"/>
      </top>
      <bottom style="thick">
        <color theme="8" tint="-0.249977111117893"/>
      </bottom>
      <diagonal/>
    </border>
    <border>
      <left style="thick">
        <color theme="8" tint="-0.249977111117893"/>
      </left>
      <right/>
      <top style="thick">
        <color theme="8" tint="-0.249977111117893"/>
      </top>
      <bottom/>
      <diagonal/>
    </border>
    <border>
      <left/>
      <right style="thick">
        <color theme="8" tint="-0.249977111117893"/>
      </right>
      <top style="thick">
        <color theme="8" tint="-0.249977111117893"/>
      </top>
      <bottom/>
      <diagonal/>
    </border>
    <border>
      <left style="thick">
        <color theme="8" tint="-0.249977111117893"/>
      </left>
      <right style="thick">
        <color theme="8" tint="-0.249977111117893"/>
      </right>
      <top style="thick">
        <color theme="8" tint="-0.249977111117893"/>
      </top>
      <bottom/>
      <diagonal/>
    </border>
    <border>
      <left style="thick">
        <color theme="8" tint="-0.249977111117893"/>
      </left>
      <right style="thick">
        <color theme="8" tint="-0.249977111117893"/>
      </right>
      <top/>
      <bottom style="thick">
        <color theme="8" tint="-0.249977111117893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8" tint="-0.249977111117893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8" tint="-0.249977111117893"/>
      </bottom>
      <diagonal/>
    </border>
    <border>
      <left style="thick">
        <color theme="0"/>
      </left>
      <right/>
      <top style="thick">
        <color theme="0"/>
      </top>
      <bottom style="thick">
        <color theme="8" tint="-0.249977111117893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 style="thick">
        <color theme="8" tint="-0.249977111117893"/>
      </right>
      <top style="thick">
        <color theme="0"/>
      </top>
      <bottom style="thick">
        <color theme="0"/>
      </bottom>
      <diagonal/>
    </border>
    <border>
      <left style="thick">
        <color theme="8" tint="-0.249977111117893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8" tint="-0.249977111117893"/>
      </top>
      <bottom style="thick">
        <color theme="8" tint="-0.249977111117893"/>
      </bottom>
      <diagonal/>
    </border>
    <border>
      <left style="thick">
        <color theme="0"/>
      </left>
      <right style="thick">
        <color theme="0"/>
      </right>
      <top/>
      <bottom style="thick">
        <color theme="8" tint="-0.249977111117893"/>
      </bottom>
      <diagonal/>
    </border>
    <border>
      <left style="thick">
        <color theme="0"/>
      </left>
      <right style="thick">
        <color theme="8" tint="-0.249977111117893"/>
      </right>
      <top style="thick">
        <color theme="8" tint="-0.249977111117893"/>
      </top>
      <bottom style="thick">
        <color theme="8" tint="-0.249977111117893"/>
      </bottom>
      <diagonal/>
    </border>
    <border>
      <left/>
      <right style="thick">
        <color theme="0"/>
      </right>
      <top/>
      <bottom style="thick">
        <color theme="8" tint="-0.249977111117893"/>
      </bottom>
      <diagonal/>
    </border>
    <border>
      <left style="thick">
        <color theme="0"/>
      </left>
      <right style="thick">
        <color theme="8" tint="-0.249977111117893"/>
      </right>
      <top/>
      <bottom style="thick">
        <color theme="8" tint="-0.249977111117893"/>
      </bottom>
      <diagonal/>
    </border>
    <border>
      <left style="thick">
        <color theme="8" tint="-0.249977111117893"/>
      </left>
      <right style="thick">
        <color theme="0"/>
      </right>
      <top style="thick">
        <color theme="0"/>
      </top>
      <bottom/>
      <diagonal/>
    </border>
    <border>
      <left/>
      <right/>
      <top style="thick">
        <color theme="0"/>
      </top>
      <bottom style="thick">
        <color theme="0"/>
      </bottom>
      <diagonal/>
    </border>
    <border>
      <left style="thick">
        <color theme="0"/>
      </left>
      <right style="thin">
        <color theme="8" tint="-0.249977111117893"/>
      </right>
      <top style="thick">
        <color theme="0"/>
      </top>
      <bottom style="thick">
        <color theme="0"/>
      </bottom>
      <diagonal/>
    </border>
    <border>
      <left style="thick">
        <color theme="8" tint="-0.249977111117893"/>
      </left>
      <right style="thick">
        <color theme="8" tint="-0.249977111117893"/>
      </right>
      <top style="thick">
        <color theme="8" tint="-0.249977111117893"/>
      </top>
      <bottom style="thick">
        <color theme="8" tint="-0.249977111117893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8" tint="-0.249977111117893"/>
      </right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 style="thick">
        <color theme="8" tint="-0.249977111117893"/>
      </top>
      <bottom/>
      <diagonal/>
    </border>
    <border>
      <left style="thick">
        <color theme="8" tint="-0.249977111117893"/>
      </left>
      <right style="thick">
        <color theme="0"/>
      </right>
      <top style="thick">
        <color theme="8" tint="-0.249977111117893"/>
      </top>
      <bottom style="thick">
        <color theme="8" tint="-0.249977111117893"/>
      </bottom>
      <diagonal/>
    </border>
    <border>
      <left style="thick">
        <color theme="8" tint="-0.249977111117893"/>
      </left>
      <right/>
      <top/>
      <bottom style="thick">
        <color theme="8" tint="-0.24997711111789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ck">
        <color theme="0"/>
      </left>
      <right style="thick">
        <color theme="8" tint="-0.249977111117893"/>
      </right>
      <top/>
      <bottom style="thick">
        <color theme="0"/>
      </bottom>
      <diagonal/>
    </border>
    <border>
      <left style="thick">
        <color theme="8" tint="-0.249977111117893"/>
      </left>
      <right style="thick">
        <color theme="0"/>
      </right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ck">
        <color theme="8" tint="-0.249977111117893"/>
      </right>
      <top style="thin">
        <color theme="0"/>
      </top>
      <bottom/>
      <diagonal/>
    </border>
    <border>
      <left/>
      <right style="thick">
        <color theme="8" tint="-0.249977111117893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ck">
        <color theme="8" tint="-0.249977111117893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ck">
        <color theme="8" tint="-0.249977111117893"/>
      </right>
      <top/>
      <bottom style="thin">
        <color theme="0"/>
      </bottom>
      <diagonal/>
    </border>
    <border>
      <left style="thick">
        <color theme="4" tint="-0.499984740745262"/>
      </left>
      <right/>
      <top style="thick">
        <color theme="4" tint="-0.499984740745262"/>
      </top>
      <bottom/>
      <diagonal/>
    </border>
    <border>
      <left/>
      <right/>
      <top style="thick">
        <color theme="4" tint="-0.499984740745262"/>
      </top>
      <bottom/>
      <diagonal/>
    </border>
    <border>
      <left/>
      <right style="thick">
        <color theme="4" tint="-0.499984740745262"/>
      </right>
      <top style="thick">
        <color theme="4" tint="-0.499984740745262"/>
      </top>
      <bottom/>
      <diagonal/>
    </border>
    <border>
      <left style="thick">
        <color theme="4" tint="-0.499984740745262"/>
      </left>
      <right/>
      <top/>
      <bottom/>
      <diagonal/>
    </border>
    <border>
      <left/>
      <right style="thick">
        <color theme="4" tint="-0.499984740745262"/>
      </right>
      <top/>
      <bottom/>
      <diagonal/>
    </border>
    <border>
      <left style="thick">
        <color theme="4" tint="-0.499984740745262"/>
      </left>
      <right/>
      <top/>
      <bottom style="thick">
        <color theme="4" tint="-0.499984740745262"/>
      </bottom>
      <diagonal/>
    </border>
    <border>
      <left/>
      <right/>
      <top/>
      <bottom style="thick">
        <color theme="4" tint="-0.499984740745262"/>
      </bottom>
      <diagonal/>
    </border>
    <border>
      <left/>
      <right style="thick">
        <color theme="4" tint="-0.499984740745262"/>
      </right>
      <top/>
      <bottom style="thick">
        <color theme="4" tint="-0.499984740745262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  <xf numFmtId="0" fontId="14" fillId="0" borderId="0" applyNumberFormat="0" applyFill="0" applyBorder="0" applyAlignment="0" applyProtection="0"/>
    <xf numFmtId="0" fontId="19" fillId="9" borderId="0" applyNumberFormat="0" applyBorder="0" applyAlignment="0" applyProtection="0"/>
  </cellStyleXfs>
  <cellXfs count="111">
    <xf numFmtId="0" fontId="0" fillId="0" borderId="0" xfId="0"/>
    <xf numFmtId="0" fontId="0" fillId="0" borderId="0" xfId="0" applyAlignment="1">
      <alignment wrapText="1"/>
    </xf>
    <xf numFmtId="0" fontId="4" fillId="4" borderId="0" xfId="0" applyFont="1" applyFill="1" applyAlignment="1">
      <alignment wrapText="1"/>
    </xf>
    <xf numFmtId="0" fontId="2" fillId="4" borderId="0" xfId="0" applyFont="1" applyFill="1" applyAlignment="1">
      <alignment wrapText="1"/>
    </xf>
    <xf numFmtId="0" fontId="2" fillId="4" borderId="4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0" fontId="0" fillId="0" borderId="5" xfId="0" applyBorder="1" applyAlignment="1">
      <alignment wrapText="1"/>
    </xf>
    <xf numFmtId="0" fontId="5" fillId="5" borderId="6" xfId="0" applyFont="1" applyFill="1" applyBorder="1" applyAlignment="1">
      <alignment vertical="top" wrapText="1"/>
    </xf>
    <xf numFmtId="0" fontId="5" fillId="5" borderId="7" xfId="0" applyFont="1" applyFill="1" applyBorder="1" applyAlignment="1">
      <alignment vertical="top" wrapText="1"/>
    </xf>
    <xf numFmtId="0" fontId="6" fillId="5" borderId="8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5" fillId="5" borderId="8" xfId="0" applyFont="1" applyFill="1" applyBorder="1" applyAlignment="1">
      <alignment vertical="top" wrapText="1"/>
    </xf>
    <xf numFmtId="0" fontId="2" fillId="4" borderId="5" xfId="0" applyFont="1" applyFill="1" applyBorder="1" applyAlignment="1">
      <alignment wrapText="1"/>
    </xf>
    <xf numFmtId="0" fontId="0" fillId="0" borderId="5" xfId="0" applyBorder="1"/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3" xfId="0" applyBorder="1"/>
    <xf numFmtId="0" fontId="0" fillId="6" borderId="11" xfId="0" applyFill="1" applyBorder="1"/>
    <xf numFmtId="0" fontId="9" fillId="6" borderId="12" xfId="0" applyFont="1" applyFill="1" applyBorder="1" applyAlignment="1">
      <alignment wrapText="1"/>
    </xf>
    <xf numFmtId="0" fontId="3" fillId="0" borderId="0" xfId="0" applyFont="1"/>
    <xf numFmtId="0" fontId="2" fillId="3" borderId="2" xfId="2"/>
    <xf numFmtId="0" fontId="1" fillId="2" borderId="1" xfId="1"/>
    <xf numFmtId="0" fontId="0" fillId="0" borderId="0" xfId="0" applyAlignment="1">
      <alignment vertical="center"/>
    </xf>
    <xf numFmtId="0" fontId="1" fillId="2" borderId="1" xfId="1" applyAlignment="1">
      <alignment vertical="center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wrapText="1"/>
    </xf>
    <xf numFmtId="0" fontId="0" fillId="0" borderId="22" xfId="0" applyBorder="1" applyAlignment="1">
      <alignment vertical="center"/>
    </xf>
    <xf numFmtId="0" fontId="0" fillId="0" borderId="14" xfId="0" applyBorder="1" applyAlignment="1">
      <alignment wrapText="1"/>
    </xf>
    <xf numFmtId="0" fontId="0" fillId="0" borderId="13" xfId="0" applyBorder="1"/>
    <xf numFmtId="0" fontId="0" fillId="0" borderId="19" xfId="0" applyBorder="1"/>
    <xf numFmtId="0" fontId="0" fillId="0" borderId="20" xfId="0" applyBorder="1"/>
    <xf numFmtId="0" fontId="0" fillId="0" borderId="28" xfId="0" applyBorder="1"/>
    <xf numFmtId="0" fontId="0" fillId="0" borderId="28" xfId="0" applyBorder="1" applyAlignment="1">
      <alignment wrapText="1"/>
    </xf>
    <xf numFmtId="0" fontId="10" fillId="0" borderId="23" xfId="0" applyFont="1" applyBorder="1" applyAlignment="1">
      <alignment horizontal="center" wrapText="1"/>
    </xf>
    <xf numFmtId="0" fontId="10" fillId="0" borderId="24" xfId="0" applyFont="1" applyBorder="1" applyAlignment="1">
      <alignment horizontal="center" wrapText="1"/>
    </xf>
    <xf numFmtId="0" fontId="0" fillId="0" borderId="30" xfId="0" applyBorder="1" applyAlignment="1">
      <alignment vertical="center"/>
    </xf>
    <xf numFmtId="0" fontId="0" fillId="0" borderId="29" xfId="0" applyBorder="1" applyAlignment="1">
      <alignment wrapText="1"/>
    </xf>
    <xf numFmtId="0" fontId="0" fillId="0" borderId="34" xfId="0" applyBorder="1" applyAlignment="1">
      <alignment wrapText="1"/>
    </xf>
    <xf numFmtId="0" fontId="10" fillId="0" borderId="35" xfId="0" applyFont="1" applyBorder="1" applyAlignment="1">
      <alignment horizontal="center" wrapText="1"/>
    </xf>
    <xf numFmtId="0" fontId="0" fillId="0" borderId="24" xfId="0" applyBorder="1" applyAlignment="1">
      <alignment wrapText="1"/>
    </xf>
    <xf numFmtId="0" fontId="5" fillId="5" borderId="31" xfId="0" applyFont="1" applyFill="1" applyBorder="1" applyAlignment="1">
      <alignment vertical="top" wrapText="1"/>
    </xf>
    <xf numFmtId="0" fontId="0" fillId="0" borderId="4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10" xfId="0" applyBorder="1" applyAlignment="1" applyProtection="1">
      <alignment wrapText="1"/>
      <protection locked="0"/>
    </xf>
    <xf numFmtId="0" fontId="11" fillId="0" borderId="4" xfId="0" applyFont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0" borderId="20" xfId="0" applyBorder="1" applyAlignment="1">
      <alignment wrapText="1"/>
    </xf>
    <xf numFmtId="0" fontId="0" fillId="0" borderId="39" xfId="0" applyBorder="1" applyAlignment="1">
      <alignment wrapText="1"/>
    </xf>
    <xf numFmtId="0" fontId="0" fillId="0" borderId="40" xfId="0" applyBorder="1" applyAlignment="1">
      <alignment wrapText="1"/>
    </xf>
    <xf numFmtId="0" fontId="0" fillId="0" borderId="14" xfId="0" applyBorder="1"/>
    <xf numFmtId="0" fontId="0" fillId="0" borderId="38" xfId="0" applyBorder="1" applyAlignment="1">
      <alignment wrapText="1"/>
    </xf>
    <xf numFmtId="0" fontId="0" fillId="0" borderId="38" xfId="0" applyBorder="1"/>
    <xf numFmtId="0" fontId="0" fillId="0" borderId="41" xfId="0" applyBorder="1" applyAlignment="1">
      <alignment wrapText="1"/>
    </xf>
    <xf numFmtId="0" fontId="0" fillId="0" borderId="42" xfId="0" applyBorder="1" applyAlignment="1">
      <alignment wrapText="1"/>
    </xf>
    <xf numFmtId="0" fontId="0" fillId="0" borderId="19" xfId="0" applyBorder="1" applyAlignment="1">
      <alignment vertical="center"/>
    </xf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2" fillId="4" borderId="4" xfId="0" applyFont="1" applyFill="1" applyBorder="1" applyAlignment="1">
      <alignment vertical="top" wrapText="1"/>
    </xf>
    <xf numFmtId="0" fontId="2" fillId="4" borderId="4" xfId="0" applyFont="1" applyFill="1" applyBorder="1" applyAlignment="1">
      <alignment vertical="top"/>
    </xf>
    <xf numFmtId="0" fontId="13" fillId="0" borderId="38" xfId="3" applyFont="1" applyBorder="1" applyAlignment="1">
      <alignment vertical="center"/>
    </xf>
    <xf numFmtId="0" fontId="12" fillId="0" borderId="38" xfId="0" applyFont="1" applyBorder="1"/>
    <xf numFmtId="0" fontId="0" fillId="0" borderId="38" xfId="0" applyBorder="1" applyAlignment="1">
      <alignment vertical="center"/>
    </xf>
    <xf numFmtId="0" fontId="0" fillId="0" borderId="38" xfId="0" applyBorder="1" applyAlignment="1">
      <alignment vertical="top"/>
    </xf>
    <xf numFmtId="0" fontId="15" fillId="0" borderId="38" xfId="0" applyFont="1" applyBorder="1"/>
    <xf numFmtId="0" fontId="15" fillId="0" borderId="38" xfId="0" applyFont="1" applyBorder="1" applyAlignment="1">
      <alignment horizontal="left"/>
    </xf>
    <xf numFmtId="0" fontId="0" fillId="0" borderId="38" xfId="0" applyBorder="1" applyAlignment="1">
      <alignment vertical="center" wrapText="1"/>
    </xf>
    <xf numFmtId="2" fontId="0" fillId="0" borderId="38" xfId="0" applyNumberFormat="1" applyBorder="1" applyAlignment="1">
      <alignment horizontal="right" vertical="center"/>
    </xf>
    <xf numFmtId="0" fontId="0" fillId="0" borderId="38" xfId="0" applyBorder="1" applyAlignment="1">
      <alignment horizontal="right" vertical="center"/>
    </xf>
    <xf numFmtId="0" fontId="0" fillId="0" borderId="38" xfId="0" applyBorder="1" applyAlignment="1">
      <alignment horizontal="right"/>
    </xf>
    <xf numFmtId="0" fontId="3" fillId="0" borderId="38" xfId="0" applyFont="1" applyBorder="1" applyAlignment="1">
      <alignment vertical="center"/>
    </xf>
    <xf numFmtId="0" fontId="3" fillId="0" borderId="38" xfId="0" applyFont="1" applyBorder="1" applyAlignment="1">
      <alignment horizontal="right"/>
    </xf>
    <xf numFmtId="0" fontId="15" fillId="0" borderId="38" xfId="0" applyFont="1" applyBorder="1" applyAlignment="1">
      <alignment vertical="center"/>
    </xf>
    <xf numFmtId="0" fontId="4" fillId="0" borderId="38" xfId="0" applyFont="1" applyBorder="1"/>
    <xf numFmtId="0" fontId="19" fillId="9" borderId="0" xfId="4" applyBorder="1" applyAlignment="1">
      <alignment wrapText="1"/>
    </xf>
    <xf numFmtId="0" fontId="19" fillId="9" borderId="51" xfId="4" applyBorder="1" applyAlignment="1">
      <alignment horizontal="center" vertical="center" wrapText="1"/>
    </xf>
    <xf numFmtId="0" fontId="19" fillId="9" borderId="53" xfId="4" applyBorder="1" applyAlignment="1">
      <alignment wrapText="1"/>
    </xf>
    <xf numFmtId="0" fontId="19" fillId="9" borderId="54" xfId="4" applyBorder="1" applyAlignment="1">
      <alignment horizontal="center" vertical="center" wrapText="1"/>
    </xf>
    <xf numFmtId="0" fontId="15" fillId="0" borderId="38" xfId="0" applyFont="1" applyBorder="1" applyAlignment="1">
      <alignment horizontal="left"/>
    </xf>
    <xf numFmtId="0" fontId="19" fillId="9" borderId="50" xfId="4" applyBorder="1" applyAlignment="1">
      <alignment horizontal="center" vertical="center" wrapText="1"/>
    </xf>
    <xf numFmtId="0" fontId="19" fillId="9" borderId="0" xfId="4" applyBorder="1" applyAlignment="1">
      <alignment horizontal="center" vertical="center" wrapText="1"/>
    </xf>
    <xf numFmtId="0" fontId="19" fillId="9" borderId="52" xfId="4" applyBorder="1" applyAlignment="1">
      <alignment horizontal="center" vertical="center" wrapText="1"/>
    </xf>
    <xf numFmtId="0" fontId="19" fillId="9" borderId="53" xfId="4" applyBorder="1" applyAlignment="1">
      <alignment horizontal="center" vertical="center" wrapText="1"/>
    </xf>
    <xf numFmtId="0" fontId="19" fillId="9" borderId="47" xfId="4" applyBorder="1" applyAlignment="1">
      <alignment horizontal="center" vertical="center" wrapText="1"/>
    </xf>
    <xf numFmtId="0" fontId="19" fillId="9" borderId="48" xfId="4" applyBorder="1" applyAlignment="1">
      <alignment horizontal="center" vertical="center" wrapText="1"/>
    </xf>
    <xf numFmtId="0" fontId="19" fillId="9" borderId="49" xfId="4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5" fillId="8" borderId="0" xfId="0" applyFont="1" applyFill="1" applyAlignment="1">
      <alignment horizontal="center" vertical="center" wrapText="1"/>
    </xf>
    <xf numFmtId="0" fontId="5" fillId="8" borderId="34" xfId="0" applyFont="1" applyFill="1" applyBorder="1" applyAlignment="1">
      <alignment horizontal="center" vertical="center" wrapText="1"/>
    </xf>
    <xf numFmtId="0" fontId="5" fillId="8" borderId="37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 wrapText="1"/>
    </xf>
    <xf numFmtId="0" fontId="5" fillId="8" borderId="26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7" borderId="23" xfId="0" applyFont="1" applyFill="1" applyBorder="1" applyAlignment="1">
      <alignment horizontal="center" vertical="center" wrapText="1"/>
    </xf>
    <xf numFmtId="0" fontId="2" fillId="7" borderId="25" xfId="0" applyFont="1" applyFill="1" applyBorder="1" applyAlignment="1">
      <alignment horizontal="center" vertical="center" wrapText="1"/>
    </xf>
    <xf numFmtId="0" fontId="2" fillId="7" borderId="24" xfId="0" applyFont="1" applyFill="1" applyBorder="1" applyAlignment="1">
      <alignment horizontal="center" vertical="center" wrapText="1"/>
    </xf>
    <xf numFmtId="0" fontId="2" fillId="7" borderId="27" xfId="0" applyFont="1" applyFill="1" applyBorder="1" applyAlignment="1">
      <alignment horizontal="center" vertical="center" wrapText="1"/>
    </xf>
    <xf numFmtId="0" fontId="2" fillId="7" borderId="32" xfId="0" applyFont="1" applyFill="1" applyBorder="1" applyAlignment="1">
      <alignment horizontal="center" vertical="center" wrapText="1"/>
    </xf>
    <xf numFmtId="0" fontId="2" fillId="7" borderId="33" xfId="0" applyFont="1" applyFill="1" applyBorder="1" applyAlignment="1">
      <alignment horizontal="center" vertical="center" wrapText="1"/>
    </xf>
  </cellXfs>
  <cellStyles count="5">
    <cellStyle name="20% - Accent1" xfId="4" builtinId="30"/>
    <cellStyle name="Calculation" xfId="1" builtinId="22"/>
    <cellStyle name="Check Cell" xfId="2" builtinId="23"/>
    <cellStyle name="Hyperlink" xfId="3" builtinId="8"/>
    <cellStyle name="Normal" xfId="0" builtinId="0"/>
  </cellStyles>
  <dxfs count="141">
    <dxf>
      <fill>
        <patternFill>
          <bgColor rgb="FF60FF21"/>
        </patternFill>
      </fill>
    </dxf>
    <dxf>
      <fill>
        <patternFill>
          <bgColor rgb="FFBFD303"/>
        </patternFill>
      </fill>
    </dxf>
    <dxf>
      <fill>
        <patternFill>
          <bgColor rgb="FFFF656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theme="9" tint="-0.499984740745262"/>
      </font>
      <fill>
        <patternFill>
          <fgColor rgb="FFFF7C80"/>
          <bgColor theme="9" tint="0.79998168889431442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C0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60FF21"/>
        </patternFill>
      </fill>
    </dxf>
    <dxf>
      <fill>
        <patternFill>
          <bgColor rgb="FFBFD303"/>
        </patternFill>
      </fill>
    </dxf>
    <dxf>
      <fill>
        <patternFill>
          <bgColor rgb="FFFF6565"/>
        </patternFill>
      </fill>
    </dxf>
    <dxf>
      <fill>
        <patternFill>
          <bgColor rgb="FF60FF21"/>
        </patternFill>
      </fill>
    </dxf>
    <dxf>
      <fill>
        <patternFill>
          <bgColor rgb="FFBFD303"/>
        </patternFill>
      </fill>
    </dxf>
    <dxf>
      <fill>
        <patternFill>
          <bgColor rgb="FFFF656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9" tint="-0.499984740745262"/>
      </font>
      <fill>
        <patternFill>
          <bgColor rgb="FF99FF99"/>
        </patternFill>
      </fill>
    </dxf>
    <dxf>
      <font>
        <color theme="9" tint="-0.499984740745262"/>
      </font>
      <fill>
        <patternFill>
          <bgColor rgb="FF99FF99"/>
        </patternFill>
      </fill>
    </dxf>
    <dxf>
      <font>
        <color theme="9" tint="-0.499984740745262"/>
      </font>
      <fill>
        <patternFill>
          <bgColor rgb="FF99FF99"/>
        </patternFill>
      </fill>
    </dxf>
    <dxf>
      <font>
        <color theme="9" tint="-0.499984740745262"/>
      </font>
      <fill>
        <patternFill>
          <bgColor rgb="FF99FF99"/>
        </patternFill>
      </fill>
    </dxf>
    <dxf>
      <font>
        <color theme="9" tint="-0.499984740745262"/>
      </font>
      <fill>
        <patternFill>
          <bgColor rgb="FF99FF99"/>
        </patternFill>
      </fill>
    </dxf>
    <dxf>
      <font>
        <color theme="9" tint="-0.499984740745262"/>
      </font>
      <fill>
        <patternFill>
          <bgColor rgb="FF99FF99"/>
        </patternFill>
      </fill>
    </dxf>
    <dxf>
      <font>
        <color theme="9" tint="-0.499984740745262"/>
      </font>
      <fill>
        <patternFill>
          <bgColor rgb="FF99FF99"/>
        </patternFill>
      </fill>
    </dxf>
    <dxf>
      <font>
        <color theme="9" tint="-0.499984740745262"/>
      </font>
      <fill>
        <patternFill>
          <bgColor rgb="FF99FF99"/>
        </patternFill>
      </fill>
    </dxf>
  </dxfs>
  <tableStyles count="0" defaultTableStyle="TableStyleMedium2" defaultPivotStyle="PivotStyleLight16"/>
  <colors>
    <mruColors>
      <color rgb="FFFFCCCC"/>
      <color rgb="FFFF7C80"/>
      <color rgb="FF99FF99"/>
      <color rgb="FFFF6565"/>
      <color rgb="FFCCFFFF"/>
      <color rgb="FFBFD303"/>
      <color rgb="FF60FF21"/>
      <color rgb="FF00B8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Curriculum</a:t>
            </a:r>
            <a:r>
              <a:rPr lang="en-GB" baseline="0"/>
              <a:t> Coverage for Cases That May Be Suitable for Submission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1541742872505044E-2"/>
          <c:y val="0.1567313287973017"/>
          <c:w val="0.92346522436227474"/>
          <c:h val="0.525799248490309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T!$M$14:$M$34</c:f>
              <c:strCache>
                <c:ptCount val="21"/>
                <c:pt idx="0">
                  <c:v>Cardiovascular</c:v>
                </c:pt>
                <c:pt idx="1">
                  <c:v>Derm</c:v>
                </c:pt>
                <c:pt idx="2">
                  <c:v>ENT</c:v>
                </c:pt>
                <c:pt idx="3">
                  <c:v>Eyes</c:v>
                </c:pt>
                <c:pt idx="4">
                  <c:v>Gastro</c:v>
                </c:pt>
                <c:pt idx="5">
                  <c:v>Genetics</c:v>
                </c:pt>
                <c:pt idx="6">
                  <c:v>Gynae</c:v>
                </c:pt>
                <c:pt idx="7">
                  <c:v>Haematology</c:v>
                </c:pt>
                <c:pt idx="8">
                  <c:v>Infectious</c:v>
                </c:pt>
                <c:pt idx="9">
                  <c:v>Renal/Urology</c:v>
                </c:pt>
                <c:pt idx="10">
                  <c:v>Mental health</c:v>
                </c:pt>
                <c:pt idx="11">
                  <c:v>Metabolic/Endo</c:v>
                </c:pt>
                <c:pt idx="12">
                  <c:v>MSK</c:v>
                </c:pt>
                <c:pt idx="13">
                  <c:v>Neurodevelopmental</c:v>
                </c:pt>
                <c:pt idx="14">
                  <c:v>Disability</c:v>
                </c:pt>
                <c:pt idx="15">
                  <c:v>Neurology</c:v>
                </c:pt>
                <c:pt idx="16">
                  <c:v>Population health</c:v>
                </c:pt>
                <c:pt idx="17">
                  <c:v>Respiratory</c:v>
                </c:pt>
                <c:pt idx="18">
                  <c:v>Sexual</c:v>
                </c:pt>
                <c:pt idx="19">
                  <c:v>Lifestyle</c:v>
                </c:pt>
                <c:pt idx="20">
                  <c:v>Other</c:v>
                </c:pt>
              </c:strCache>
            </c:strRef>
          </c:cat>
          <c:val>
            <c:numRef>
              <c:f>T!$N$14:$N$34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A3-48EB-B326-7B534376F2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38190352"/>
        <c:axId val="938190680"/>
      </c:barChart>
      <c:catAx>
        <c:axId val="938190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8190680"/>
        <c:crosses val="autoZero"/>
        <c:auto val="1"/>
        <c:lblAlgn val="ctr"/>
        <c:lblOffset val="100"/>
        <c:noMultiLvlLbl val="0"/>
      </c:catAx>
      <c:valAx>
        <c:axId val="938190680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8190352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fmlaLink="$K$9" lockText="1" noThreeD="1"/>
</file>

<file path=xl/ctrlProps/ctrlProp2.xml><?xml version="1.0" encoding="utf-8"?>
<formControlPr xmlns="http://schemas.microsoft.com/office/spreadsheetml/2009/9/main" objectType="CheckBox" fmlaLink="$K$6" lockText="1" noThreeD="1"/>
</file>

<file path=xl/ctrlProps/ctrlProp3.xml><?xml version="1.0" encoding="utf-8"?>
<formControlPr xmlns="http://schemas.microsoft.com/office/spreadsheetml/2009/9/main" objectType="CheckBox" fmlaLink="$K$7" lockText="1" noThreeD="1"/>
</file>

<file path=xl/ctrlProps/ctrlProp4.xml><?xml version="1.0" encoding="utf-8"?>
<formControlPr xmlns="http://schemas.microsoft.com/office/spreadsheetml/2009/9/main" objectType="CheckBox" fmlaLink="$K$8" lockText="1" noThreeD="1"/>
</file>

<file path=xl/ctrlProps/ctrlProp5.xml><?xml version="1.0" encoding="utf-8"?>
<formControlPr xmlns="http://schemas.microsoft.com/office/spreadsheetml/2009/9/main" objectType="CheckBox" fmlaLink="$L$5" lockText="1" noThreeD="1"/>
</file>

<file path=xl/ctrlProps/ctrlProp6.xml><?xml version="1.0" encoding="utf-8"?>
<formControlPr xmlns="http://schemas.microsoft.com/office/spreadsheetml/2009/9/main" objectType="CheckBox" fmlaLink="$L$4" lockText="1" noThreeD="1"/>
</file>

<file path=xl/ctrlProps/ctrlProp7.xml><?xml version="1.0" encoding="utf-8"?>
<formControlPr xmlns="http://schemas.microsoft.com/office/spreadsheetml/2009/9/main" objectType="CheckBox" fmlaLink="$L$6" lockText="1" noThreeD="1"/>
</file>

<file path=xl/ctrlProps/ctrlProp8.xml><?xml version="1.0" encoding="utf-8"?>
<formControlPr xmlns="http://schemas.microsoft.com/office/spreadsheetml/2009/9/main" objectType="CheckBox" fmlaLink="$L$7" lockText="1" noThreeD="1"/>
</file>

<file path=xl/ctrlProps/ctrlProp9.xml><?xml version="1.0" encoding="utf-8"?>
<formControlPr xmlns="http://schemas.microsoft.com/office/spreadsheetml/2009/9/main" objectType="CheckBox" fmlaLink="$L$8" lockText="1" noThreeD="1"/>
</file>

<file path=xl/ctrlProps/ctrlProp10.xml><?xml version="1.0" encoding="utf-8"?>
<formControlPr xmlns="http://schemas.microsoft.com/office/spreadsheetml/2009/9/main" objectType="CheckBox" fmlaLink="$L$9" lockText="1" noThreeD="1"/>
</file>

<file path=xl/ctrlProps/ctrlProp11.xml><?xml version="1.0" encoding="utf-8"?>
<formControlPr xmlns="http://schemas.microsoft.com/office/spreadsheetml/2009/9/main" objectType="CheckBox" fmlaLink="$L$10" lockText="1" noThreeD="1"/>
</file>

<file path=xl/ctrlProps/ctrlProp12.xml><?xml version="1.0" encoding="utf-8"?>
<formControlPr xmlns="http://schemas.microsoft.com/office/spreadsheetml/2009/9/main" objectType="CheckBox" fmlaLink="$L$11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'Pre Case Tick List'!A1"/><Relationship Id="rId5" Type="http://schemas.openxmlformats.org/officeDocument/2006/relationships/hyperlink" Target="#'In Case Tick List'!A1"/><Relationship Id="rId4" Type="http://schemas.openxmlformats.org/officeDocument/2006/relationships/hyperlink" Target="#'RCA Case selection Grid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svg"/><Relationship Id="rId7" Type="http://schemas.openxmlformats.org/officeDocument/2006/relationships/hyperlink" Target="#Menu!A1"/><Relationship Id="rId2" Type="http://schemas.openxmlformats.org/officeDocument/2006/relationships/image" Target="../media/image3.png"/><Relationship Id="rId1" Type="http://schemas.openxmlformats.org/officeDocument/2006/relationships/hyperlink" Target="#'Pre Case Tick List'!A46"/><Relationship Id="rId6" Type="http://schemas.openxmlformats.org/officeDocument/2006/relationships/image" Target="../media/image2.svg"/><Relationship Id="rId5" Type="http://schemas.openxmlformats.org/officeDocument/2006/relationships/image" Target="../media/image1.png"/><Relationship Id="rId4" Type="http://schemas.openxmlformats.org/officeDocument/2006/relationships/hyperlink" Target="#'Pre Case Tick List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Menu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Menu!A1"/><Relationship Id="rId2" Type="http://schemas.openxmlformats.org/officeDocument/2006/relationships/hyperlink" Target="https://cks.nice.org.uk/" TargetMode="External"/><Relationship Id="rId1" Type="http://schemas.openxmlformats.org/officeDocument/2006/relationships/chart" Target="../charts/chart1.xml"/><Relationship Id="rId5" Type="http://schemas.openxmlformats.org/officeDocument/2006/relationships/image" Target="../media/image2.sv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3</xdr:row>
      <xdr:rowOff>0</xdr:rowOff>
    </xdr:from>
    <xdr:to>
      <xdr:col>1</xdr:col>
      <xdr:colOff>533400</xdr:colOff>
      <xdr:row>3</xdr:row>
      <xdr:rowOff>419100</xdr:rowOff>
    </xdr:to>
    <xdr:pic>
      <xdr:nvPicPr>
        <xdr:cNvPr id="3" name="Graphic 2" descr="Back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723900" y="6762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5</xdr:row>
      <xdr:rowOff>38100</xdr:rowOff>
    </xdr:from>
    <xdr:to>
      <xdr:col>1</xdr:col>
      <xdr:colOff>533400</xdr:colOff>
      <xdr:row>6</xdr:row>
      <xdr:rowOff>19050</xdr:rowOff>
    </xdr:to>
    <xdr:pic>
      <xdr:nvPicPr>
        <xdr:cNvPr id="4" name="Graphic 3" descr="Back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723900" y="1590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4</xdr:row>
      <xdr:rowOff>19050</xdr:rowOff>
    </xdr:from>
    <xdr:to>
      <xdr:col>1</xdr:col>
      <xdr:colOff>533400</xdr:colOff>
      <xdr:row>5</xdr:row>
      <xdr:rowOff>0</xdr:rowOff>
    </xdr:to>
    <xdr:pic>
      <xdr:nvPicPr>
        <xdr:cNvPr id="5" name="Graphic 4" descr="Back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723900" y="1133475"/>
          <a:ext cx="419100" cy="419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514350</xdr:colOff>
      <xdr:row>44</xdr:row>
      <xdr:rowOff>76200</xdr:rowOff>
    </xdr:from>
    <xdr:to>
      <xdr:col>4</xdr:col>
      <xdr:colOff>2867025</xdr:colOff>
      <xdr:row>44</xdr:row>
      <xdr:rowOff>3162300</xdr:rowOff>
    </xdr:to>
    <xdr:sp macro="" textlink="">
      <xdr:nvSpPr>
        <xdr:cNvPr id="28" name="Rectangle: Rounded Corners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123950" y="10020300"/>
          <a:ext cx="7677150" cy="3086100"/>
        </a:xfrm>
        <a:prstGeom prst="roundRect">
          <a:avLst/>
        </a:prstGeom>
        <a:gradFill>
          <a:gsLst>
            <a:gs pos="0">
              <a:schemeClr val="accent5">
                <a:lumMod val="110000"/>
                <a:satMod val="105000"/>
                <a:tint val="67000"/>
                <a:alpha val="0"/>
              </a:schemeClr>
            </a:gs>
            <a:gs pos="50000">
              <a:schemeClr val="accent5">
                <a:lumMod val="105000"/>
                <a:satMod val="103000"/>
                <a:tint val="73000"/>
                <a:alpha val="0"/>
              </a:schemeClr>
            </a:gs>
            <a:gs pos="100000">
              <a:schemeClr val="accent5">
                <a:lumMod val="105000"/>
                <a:satMod val="109000"/>
                <a:tint val="81000"/>
                <a:alpha val="51000"/>
              </a:schemeClr>
            </a:gs>
          </a:gsLst>
        </a:gradFill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0</xdr:col>
      <xdr:colOff>428625</xdr:colOff>
      <xdr:row>4</xdr:row>
      <xdr:rowOff>95250</xdr:rowOff>
    </xdr:from>
    <xdr:to>
      <xdr:col>3</xdr:col>
      <xdr:colOff>419100</xdr:colOff>
      <xdr:row>9</xdr:row>
      <xdr:rowOff>266700</xdr:rowOff>
    </xdr:to>
    <xdr:sp macro="" textlink="">
      <xdr:nvSpPr>
        <xdr:cNvPr id="9" name="Rectangle: Rounded Corners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428625" y="752475"/>
          <a:ext cx="5314950" cy="1857375"/>
        </a:xfrm>
        <a:prstGeom prst="roundRect">
          <a:avLst/>
        </a:prstGeom>
        <a:gradFill>
          <a:gsLst>
            <a:gs pos="0">
              <a:schemeClr val="accent5">
                <a:lumMod val="110000"/>
                <a:satMod val="105000"/>
                <a:tint val="67000"/>
                <a:alpha val="0"/>
              </a:schemeClr>
            </a:gs>
            <a:gs pos="50000">
              <a:schemeClr val="accent5">
                <a:lumMod val="105000"/>
                <a:satMod val="103000"/>
                <a:tint val="73000"/>
                <a:alpha val="0"/>
              </a:schemeClr>
            </a:gs>
            <a:gs pos="100000">
              <a:schemeClr val="accent5">
                <a:lumMod val="105000"/>
                <a:satMod val="109000"/>
                <a:tint val="81000"/>
                <a:alpha val="51000"/>
              </a:schemeClr>
            </a:gs>
          </a:gsLst>
        </a:gradFill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4</xdr:row>
          <xdr:rowOff>228600</xdr:rowOff>
        </xdr:from>
        <xdr:to>
          <xdr:col>2</xdr:col>
          <xdr:colOff>2152650</xdr:colOff>
          <xdr:row>5</xdr:row>
          <xdr:rowOff>285750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6</xdr:row>
          <xdr:rowOff>28575</xdr:rowOff>
        </xdr:from>
        <xdr:to>
          <xdr:col>2</xdr:col>
          <xdr:colOff>3629025</xdr:colOff>
          <xdr:row>6</xdr:row>
          <xdr:rowOff>247650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2</xdr:col>
      <xdr:colOff>2188971</xdr:colOff>
      <xdr:row>7</xdr:row>
      <xdr:rowOff>47625</xdr:rowOff>
    </xdr:from>
    <xdr:to>
      <xdr:col>2</xdr:col>
      <xdr:colOff>2674620</xdr:colOff>
      <xdr:row>7</xdr:row>
      <xdr:rowOff>533811</xdr:rowOff>
    </xdr:to>
    <xdr:pic>
      <xdr:nvPicPr>
        <xdr:cNvPr id="3" name="Graphic 2" descr="Informatio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3408171" y="1533525"/>
          <a:ext cx="487554" cy="486186"/>
        </a:xfrm>
        <a:prstGeom prst="rect">
          <a:avLst/>
        </a:prstGeom>
      </xdr:spPr>
    </xdr:pic>
    <xdr:clientData/>
  </xdr:twoCellAnchor>
  <xdr:twoCellAnchor>
    <xdr:from>
      <xdr:col>1</xdr:col>
      <xdr:colOff>552451</xdr:colOff>
      <xdr:row>7</xdr:row>
      <xdr:rowOff>304801</xdr:rowOff>
    </xdr:from>
    <xdr:to>
      <xdr:col>2</xdr:col>
      <xdr:colOff>2209801</xdr:colOff>
      <xdr:row>8</xdr:row>
      <xdr:rowOff>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1165364" y="1596888"/>
          <a:ext cx="2270263" cy="2584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 b="1">
              <a:solidFill>
                <a:srgbClr val="0070C0"/>
              </a:solidFill>
            </a:rPr>
            <a:t>IMPORTANT</a:t>
          </a:r>
          <a:r>
            <a:rPr lang="en-GB" sz="1000">
              <a:solidFill>
                <a:srgbClr val="0070C0"/>
              </a:solidFill>
            </a:rPr>
            <a:t> Click info button for details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7</xdr:row>
          <xdr:rowOff>133350</xdr:rowOff>
        </xdr:from>
        <xdr:to>
          <xdr:col>2</xdr:col>
          <xdr:colOff>2181225</xdr:colOff>
          <xdr:row>7</xdr:row>
          <xdr:rowOff>447675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2</xdr:col>
      <xdr:colOff>381000</xdr:colOff>
      <xdr:row>44</xdr:row>
      <xdr:rowOff>2371725</xdr:rowOff>
    </xdr:from>
    <xdr:to>
      <xdr:col>2</xdr:col>
      <xdr:colOff>800100</xdr:colOff>
      <xdr:row>44</xdr:row>
      <xdr:rowOff>2788920</xdr:rowOff>
    </xdr:to>
    <xdr:pic>
      <xdr:nvPicPr>
        <xdr:cNvPr id="20" name="Graphic 19" descr="Back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600200" y="123158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0</xdr:row>
      <xdr:rowOff>0</xdr:rowOff>
    </xdr:from>
    <xdr:to>
      <xdr:col>1</xdr:col>
      <xdr:colOff>441960</xdr:colOff>
      <xdr:row>2</xdr:row>
      <xdr:rowOff>137160</xdr:rowOff>
    </xdr:to>
    <xdr:pic>
      <xdr:nvPicPr>
        <xdr:cNvPr id="23" name="Graphic 22" descr="Back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628650" y="0"/>
          <a:ext cx="419100" cy="4191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8</xdr:row>
          <xdr:rowOff>28575</xdr:rowOff>
        </xdr:from>
        <xdr:to>
          <xdr:col>2</xdr:col>
          <xdr:colOff>1943100</xdr:colOff>
          <xdr:row>8</xdr:row>
          <xdr:rowOff>285750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190499</xdr:colOff>
      <xdr:row>44</xdr:row>
      <xdr:rowOff>247651</xdr:rowOff>
    </xdr:from>
    <xdr:to>
      <xdr:col>4</xdr:col>
      <xdr:colOff>3086099</xdr:colOff>
      <xdr:row>44</xdr:row>
      <xdr:rowOff>2686051</xdr:rowOff>
    </xdr:to>
    <xdr:sp macro="" textlink="">
      <xdr:nvSpPr>
        <xdr:cNvPr id="4" name="TextBox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409699" y="10191751"/>
          <a:ext cx="7610475" cy="2438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ct val="150000"/>
            </a:lnSpc>
          </a:pPr>
          <a:r>
            <a:rPr lang="en-GB" sz="1400" b="1"/>
            <a:t>Before starting the consultation ask reception to inform the patient via phone or text that:</a:t>
          </a:r>
        </a:p>
        <a:p>
          <a:pPr>
            <a:lnSpc>
              <a:spcPct val="150000"/>
            </a:lnSpc>
          </a:pPr>
          <a:r>
            <a:rPr lang="en-GB" sz="1100"/>
            <a:t>- </a:t>
          </a:r>
          <a:r>
            <a:rPr lang="en-GB" sz="1100" b="1"/>
            <a:t>This</a:t>
          </a:r>
          <a:r>
            <a:rPr lang="en-GB" sz="1100" b="1" baseline="0"/>
            <a:t> is a special consultation </a:t>
          </a:r>
          <a:r>
            <a:rPr lang="en-GB" sz="1100" baseline="0"/>
            <a:t>used to assess the doctors performance</a:t>
          </a:r>
          <a:endParaRPr lang="en-GB" sz="1100"/>
        </a:p>
        <a:p>
          <a:pPr>
            <a:lnSpc>
              <a:spcPct val="150000"/>
            </a:lnSpc>
          </a:pPr>
          <a:r>
            <a:rPr lang="en-GB" sz="1100"/>
            <a:t>- </a:t>
          </a:r>
          <a:r>
            <a:rPr lang="en-GB" sz="1100" b="1"/>
            <a:t>The doctor only has</a:t>
          </a:r>
          <a:r>
            <a:rPr lang="en-GB" sz="1100" b="1" baseline="0"/>
            <a:t> 10 minutes </a:t>
          </a:r>
          <a:r>
            <a:rPr lang="en-GB" sz="1100" baseline="0"/>
            <a:t>to complete the </a:t>
          </a:r>
          <a:r>
            <a:rPr lang="en-GB" sz="1100"/>
            <a:t>consultation</a:t>
          </a:r>
          <a:r>
            <a:rPr lang="en-GB" sz="1100" baseline="0"/>
            <a:t> </a:t>
          </a:r>
        </a:p>
        <a:p>
          <a:pPr>
            <a:lnSpc>
              <a:spcPct val="150000"/>
            </a:lnSpc>
          </a:pPr>
          <a:r>
            <a:rPr lang="en-GB" sz="1100" baseline="0"/>
            <a:t>- Therefore </a:t>
          </a:r>
          <a:r>
            <a:rPr lang="en-GB" sz="1100" b="1" baseline="0"/>
            <a:t>the doctor would like to cover only one problem</a:t>
          </a:r>
          <a:r>
            <a:rPr lang="en-GB" sz="1100" baseline="0"/>
            <a:t>.</a:t>
          </a:r>
        </a:p>
        <a:p>
          <a:pPr>
            <a:lnSpc>
              <a:spcPct val="150000"/>
            </a:lnSpc>
          </a:pPr>
          <a:r>
            <a:rPr lang="en-GB" sz="1100" baseline="0"/>
            <a:t>- </a:t>
          </a:r>
          <a:r>
            <a:rPr lang="en-GB" sz="1100" b="1" baseline="0"/>
            <a:t>The patients health is our priority </a:t>
          </a:r>
          <a:r>
            <a:rPr lang="en-GB" sz="1100" baseline="0"/>
            <a:t>and we understand that patients sometimes have more than one problem to discuss.</a:t>
          </a:r>
        </a:p>
        <a:p>
          <a:pPr>
            <a:lnSpc>
              <a:spcPct val="150000"/>
            </a:lnSpc>
          </a:pPr>
          <a:r>
            <a:rPr lang="en-GB" sz="1100" baseline="0"/>
            <a:t>- If so we can offer a further appointment or if there is time </a:t>
          </a:r>
          <a:r>
            <a:rPr lang="en-GB" sz="1100" b="1" baseline="0"/>
            <a:t>after completing the dicussion of the first problem </a:t>
          </a:r>
          <a:r>
            <a:rPr lang="en-GB" sz="1100" baseline="0"/>
            <a:t>the doctor</a:t>
          </a:r>
        </a:p>
        <a:p>
          <a:pPr>
            <a:lnSpc>
              <a:spcPct val="150000"/>
            </a:lnSpc>
          </a:pPr>
          <a:r>
            <a:rPr lang="en-GB" sz="1100" baseline="0"/>
            <a:t>   may be agree to discuss any further problems. </a:t>
          </a:r>
        </a:p>
        <a:p>
          <a:pPr>
            <a:lnSpc>
              <a:spcPct val="150000"/>
            </a:lnSpc>
          </a:pPr>
          <a:r>
            <a:rPr lang="en-GB" sz="1100" baseline="0"/>
            <a:t> </a:t>
          </a:r>
        </a:p>
        <a:p>
          <a:pPr>
            <a:lnSpc>
              <a:spcPct val="150000"/>
            </a:lnSpc>
          </a:pPr>
          <a:r>
            <a:rPr lang="en-GB" sz="1100" baseline="0"/>
            <a:t>                    Click here to return to the check list</a:t>
          </a:r>
          <a:endParaRPr lang="en-GB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133349</xdr:colOff>
      <xdr:row>1</xdr:row>
      <xdr:rowOff>838200</xdr:rowOff>
    </xdr:from>
    <xdr:to>
      <xdr:col>12</xdr:col>
      <xdr:colOff>304799</xdr:colOff>
      <xdr:row>11</xdr:row>
      <xdr:rowOff>342900</xdr:rowOff>
    </xdr:to>
    <xdr:sp macro="" textlink="">
      <xdr:nvSpPr>
        <xdr:cNvPr id="19" name="Rectangle: Rounded Corners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133349" y="1028700"/>
          <a:ext cx="13001625" cy="3943350"/>
        </a:xfrm>
        <a:prstGeom prst="roundRect">
          <a:avLst/>
        </a:prstGeom>
        <a:gradFill>
          <a:gsLst>
            <a:gs pos="0">
              <a:schemeClr val="accent5">
                <a:lumMod val="110000"/>
                <a:satMod val="105000"/>
                <a:tint val="67000"/>
                <a:alpha val="0"/>
              </a:schemeClr>
            </a:gs>
            <a:gs pos="50000">
              <a:schemeClr val="accent5">
                <a:lumMod val="105000"/>
                <a:satMod val="103000"/>
                <a:tint val="73000"/>
                <a:alpha val="0"/>
              </a:schemeClr>
            </a:gs>
            <a:gs pos="100000">
              <a:schemeClr val="accent5">
                <a:lumMod val="105000"/>
                <a:satMod val="109000"/>
                <a:tint val="81000"/>
                <a:alpha val="51000"/>
              </a:schemeClr>
            </a:gs>
          </a:gsLst>
        </a:gradFill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</xdr:row>
          <xdr:rowOff>47625</xdr:rowOff>
        </xdr:from>
        <xdr:to>
          <xdr:col>3</xdr:col>
          <xdr:colOff>2124075</xdr:colOff>
          <xdr:row>3</xdr:row>
          <xdr:rowOff>352425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2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123825</xdr:colOff>
      <xdr:row>0</xdr:row>
      <xdr:rowOff>19050</xdr:rowOff>
    </xdr:from>
    <xdr:to>
      <xdr:col>1</xdr:col>
      <xdr:colOff>542925</xdr:colOff>
      <xdr:row>1</xdr:row>
      <xdr:rowOff>323850</xdr:rowOff>
    </xdr:to>
    <xdr:pic>
      <xdr:nvPicPr>
        <xdr:cNvPr id="3" name="Graphic 2" descr="Back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23825" y="19050"/>
          <a:ext cx="419100" cy="4191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4</xdr:row>
          <xdr:rowOff>85725</xdr:rowOff>
        </xdr:from>
        <xdr:to>
          <xdr:col>3</xdr:col>
          <xdr:colOff>2686050</xdr:colOff>
          <xdr:row>4</xdr:row>
          <xdr:rowOff>304800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2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5</xdr:row>
          <xdr:rowOff>57150</xdr:rowOff>
        </xdr:from>
        <xdr:to>
          <xdr:col>3</xdr:col>
          <xdr:colOff>4391025</xdr:colOff>
          <xdr:row>5</xdr:row>
          <xdr:rowOff>352425</xdr:rowOff>
        </xdr:to>
        <xdr:sp macro="" textlink="">
          <xdr:nvSpPr>
            <xdr:cNvPr id="6154" name="Check Box 10" hidden="1">
              <a:extLst>
                <a:ext uri="{63B3BB69-23CF-44E3-9099-C40C66FF867C}">
                  <a14:compatExt spid="_x0000_s6154"/>
                </a:ext>
                <a:ext uri="{FF2B5EF4-FFF2-40B4-BE49-F238E27FC236}">
                  <a16:creationId xmlns:a16="http://schemas.microsoft.com/office/drawing/2014/main" id="{00000000-0008-0000-0200-00000A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6</xdr:row>
          <xdr:rowOff>95250</xdr:rowOff>
        </xdr:from>
        <xdr:to>
          <xdr:col>3</xdr:col>
          <xdr:colOff>4895850</xdr:colOff>
          <xdr:row>6</xdr:row>
          <xdr:rowOff>314325</xdr:rowOff>
        </xdr:to>
        <xdr:sp macro="" textlink="">
          <xdr:nvSpPr>
            <xdr:cNvPr id="6155" name="Check Box 11" hidden="1">
              <a:extLst>
                <a:ext uri="{63B3BB69-23CF-44E3-9099-C40C66FF867C}">
                  <a14:compatExt spid="_x0000_s6155"/>
                </a:ext>
                <a:ext uri="{FF2B5EF4-FFF2-40B4-BE49-F238E27FC236}">
                  <a16:creationId xmlns:a16="http://schemas.microsoft.com/office/drawing/2014/main" id="{00000000-0008-0000-0200-00000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7</xdr:row>
          <xdr:rowOff>104775</xdr:rowOff>
        </xdr:from>
        <xdr:to>
          <xdr:col>3</xdr:col>
          <xdr:colOff>5105400</xdr:colOff>
          <xdr:row>7</xdr:row>
          <xdr:rowOff>323850</xdr:rowOff>
        </xdr:to>
        <xdr:sp macro="" textlink="">
          <xdr:nvSpPr>
            <xdr:cNvPr id="6156" name="Check Box 12" hidden="1">
              <a:extLst>
                <a:ext uri="{63B3BB69-23CF-44E3-9099-C40C66FF867C}">
                  <a14:compatExt spid="_x0000_s6156"/>
                </a:ext>
                <a:ext uri="{FF2B5EF4-FFF2-40B4-BE49-F238E27FC236}">
                  <a16:creationId xmlns:a16="http://schemas.microsoft.com/office/drawing/2014/main" id="{00000000-0008-0000-0200-00000C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8</xdr:row>
          <xdr:rowOff>95250</xdr:rowOff>
        </xdr:from>
        <xdr:to>
          <xdr:col>3</xdr:col>
          <xdr:colOff>2486025</xdr:colOff>
          <xdr:row>8</xdr:row>
          <xdr:rowOff>314325</xdr:rowOff>
        </xdr:to>
        <xdr:sp macro="" textlink="">
          <xdr:nvSpPr>
            <xdr:cNvPr id="6157" name="Check Box 13" hidden="1">
              <a:extLst>
                <a:ext uri="{63B3BB69-23CF-44E3-9099-C40C66FF867C}">
                  <a14:compatExt spid="_x0000_s6157"/>
                </a:ext>
                <a:ext uri="{FF2B5EF4-FFF2-40B4-BE49-F238E27FC236}">
                  <a16:creationId xmlns:a16="http://schemas.microsoft.com/office/drawing/2014/main" id="{00000000-0008-0000-0200-00000D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9</xdr:row>
          <xdr:rowOff>85725</xdr:rowOff>
        </xdr:from>
        <xdr:to>
          <xdr:col>3</xdr:col>
          <xdr:colOff>6791325</xdr:colOff>
          <xdr:row>9</xdr:row>
          <xdr:rowOff>304800</xdr:rowOff>
        </xdr:to>
        <xdr:sp macro="" textlink="">
          <xdr:nvSpPr>
            <xdr:cNvPr id="6158" name="Check Box 14" hidden="1">
              <a:extLst>
                <a:ext uri="{63B3BB69-23CF-44E3-9099-C40C66FF867C}">
                  <a14:compatExt spid="_x0000_s6158"/>
                </a:ext>
                <a:ext uri="{FF2B5EF4-FFF2-40B4-BE49-F238E27FC236}">
                  <a16:creationId xmlns:a16="http://schemas.microsoft.com/office/drawing/2014/main" id="{00000000-0008-0000-0200-00000E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10</xdr:row>
          <xdr:rowOff>85725</xdr:rowOff>
        </xdr:from>
        <xdr:to>
          <xdr:col>3</xdr:col>
          <xdr:colOff>3086100</xdr:colOff>
          <xdr:row>10</xdr:row>
          <xdr:rowOff>304800</xdr:rowOff>
        </xdr:to>
        <xdr:sp macro="" textlink="">
          <xdr:nvSpPr>
            <xdr:cNvPr id="6159" name="Check Box 15" hidden="1">
              <a:extLst>
                <a:ext uri="{63B3BB69-23CF-44E3-9099-C40C66FF867C}">
                  <a14:compatExt spid="_x0000_s6159"/>
                </a:ext>
                <a:ext uri="{FF2B5EF4-FFF2-40B4-BE49-F238E27FC236}">
                  <a16:creationId xmlns:a16="http://schemas.microsoft.com/office/drawing/2014/main" id="{00000000-0008-0000-0200-00000F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17110</xdr:colOff>
      <xdr:row>0</xdr:row>
      <xdr:rowOff>104856</xdr:rowOff>
    </xdr:from>
    <xdr:to>
      <xdr:col>31</xdr:col>
      <xdr:colOff>11205</xdr:colOff>
      <xdr:row>11</xdr:row>
      <xdr:rowOff>33618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0</xdr:row>
      <xdr:rowOff>190500</xdr:rowOff>
    </xdr:from>
    <xdr:to>
      <xdr:col>8</xdr:col>
      <xdr:colOff>941294</xdr:colOff>
      <xdr:row>11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76893" y="190500"/>
          <a:ext cx="6765151" cy="28983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GB" sz="4400"/>
        </a:p>
        <a:p>
          <a:pPr algn="ctr"/>
          <a:r>
            <a:rPr lang="en-GB" sz="4400"/>
            <a:t>RCA Case Selection</a:t>
          </a:r>
          <a:r>
            <a:rPr lang="en-GB" sz="4400" baseline="0"/>
            <a:t> Grid</a:t>
          </a:r>
        </a:p>
        <a:p>
          <a:pPr algn="r"/>
          <a:endParaRPr lang="en-GB" sz="1200" baseline="0"/>
        </a:p>
        <a:p>
          <a:pPr algn="r"/>
          <a:endParaRPr lang="en-GB" sz="1200" baseline="0"/>
        </a:p>
        <a:p>
          <a:pPr algn="r"/>
          <a:endParaRPr lang="en-GB" sz="1200" baseline="0"/>
        </a:p>
        <a:p>
          <a:pPr algn="r"/>
          <a:endParaRPr lang="en-GB" sz="1200" baseline="0"/>
        </a:p>
        <a:p>
          <a:pPr algn="ctr"/>
          <a:r>
            <a:rPr lang="en-GB" sz="1200" baseline="0"/>
            <a:t>©N.Boeckx, J.Marlow</a:t>
          </a:r>
          <a:endParaRPr lang="en-GB" sz="1200"/>
        </a:p>
      </xdr:txBody>
    </xdr:sp>
    <xdr:clientData/>
  </xdr:twoCellAnchor>
  <xdr:twoCellAnchor>
    <xdr:from>
      <xdr:col>18</xdr:col>
      <xdr:colOff>1088573</xdr:colOff>
      <xdr:row>12</xdr:row>
      <xdr:rowOff>440870</xdr:rowOff>
    </xdr:from>
    <xdr:to>
      <xdr:col>26</xdr:col>
      <xdr:colOff>1197429</xdr:colOff>
      <xdr:row>13</xdr:row>
      <xdr:rowOff>0</xdr:rowOff>
    </xdr:to>
    <xdr:sp macro="" textlink="">
      <xdr:nvSpPr>
        <xdr:cNvPr id="4" name="TextBox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12749894" y="3584120"/>
          <a:ext cx="4082142" cy="212273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50" b="0">
              <a:solidFill>
                <a:schemeClr val="tx1"/>
              </a:solidFill>
            </a:rPr>
            <a:t>After comparing</a:t>
          </a:r>
          <a:r>
            <a:rPr lang="en-GB" sz="1050" b="0" baseline="0">
              <a:solidFill>
                <a:schemeClr val="tx1"/>
              </a:solidFill>
            </a:rPr>
            <a:t> what you did to </a:t>
          </a:r>
          <a:r>
            <a:rPr lang="en-GB" sz="1050" b="1" baseline="0">
              <a:solidFill>
                <a:srgbClr val="0070C0"/>
              </a:solidFill>
            </a:rPr>
            <a:t>NICE CKS guidance </a:t>
          </a:r>
          <a:r>
            <a:rPr lang="en-GB" sz="1050" b="0" baseline="0">
              <a:solidFill>
                <a:schemeClr val="tx1"/>
              </a:solidFill>
            </a:rPr>
            <a:t>check that you </a:t>
          </a:r>
          <a:endParaRPr lang="en-GB" sz="1050" b="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114300</xdr:colOff>
      <xdr:row>1</xdr:row>
      <xdr:rowOff>9525</xdr:rowOff>
    </xdr:from>
    <xdr:to>
      <xdr:col>1</xdr:col>
      <xdr:colOff>533400</xdr:colOff>
      <xdr:row>2</xdr:row>
      <xdr:rowOff>232410</xdr:rowOff>
    </xdr:to>
    <xdr:pic>
      <xdr:nvPicPr>
        <xdr:cNvPr id="7" name="Graphic 6" descr="Back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5750" y="209550"/>
          <a:ext cx="419100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0.xml"/><Relationship Id="rId3" Type="http://schemas.openxmlformats.org/officeDocument/2006/relationships/ctrlProp" Target="../ctrlProps/ctrlProp5.xml"/><Relationship Id="rId7" Type="http://schemas.openxmlformats.org/officeDocument/2006/relationships/ctrlProp" Target="../ctrlProps/ctrlProp9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6" Type="http://schemas.openxmlformats.org/officeDocument/2006/relationships/ctrlProp" Target="../ctrlProps/ctrlProp8.xml"/><Relationship Id="rId5" Type="http://schemas.openxmlformats.org/officeDocument/2006/relationships/ctrlProp" Target="../ctrlProps/ctrlProp7.xml"/><Relationship Id="rId10" Type="http://schemas.openxmlformats.org/officeDocument/2006/relationships/ctrlProp" Target="../ctrlProps/ctrlProp12.xml"/><Relationship Id="rId4" Type="http://schemas.openxmlformats.org/officeDocument/2006/relationships/ctrlProp" Target="../ctrlProps/ctrlProp6.xml"/><Relationship Id="rId9" Type="http://schemas.openxmlformats.org/officeDocument/2006/relationships/ctrlProp" Target="../ctrlProps/ctrlProp1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0E109-D61C-41D2-BCA8-C153694FA48A}">
  <sheetPr codeName="Sheet4"/>
  <dimension ref="B1:C11"/>
  <sheetViews>
    <sheetView workbookViewId="0">
      <selection activeCell="Q5" sqref="Q5"/>
    </sheetView>
  </sheetViews>
  <sheetFormatPr defaultColWidth="9.140625" defaultRowHeight="15" x14ac:dyDescent="0.25"/>
  <cols>
    <col min="1" max="1" width="2.42578125" style="59" customWidth="1"/>
    <col min="2" max="2" width="9.140625" style="59"/>
    <col min="3" max="3" width="30.42578125" style="59" customWidth="1"/>
    <col min="4" max="16384" width="9.140625" style="59"/>
  </cols>
  <sheetData>
    <row r="1" spans="2:3" ht="8.25" customHeight="1" x14ac:dyDescent="0.25"/>
    <row r="2" spans="2:3" ht="23.25" x14ac:dyDescent="0.35">
      <c r="B2" s="59" t="s">
        <v>0</v>
      </c>
    </row>
    <row r="4" spans="2:3" ht="34.5" customHeight="1" x14ac:dyDescent="0.25">
      <c r="C4" s="70" t="s">
        <v>1</v>
      </c>
    </row>
    <row r="5" spans="2:3" ht="34.5" customHeight="1" x14ac:dyDescent="0.25">
      <c r="C5" s="70" t="s">
        <v>2</v>
      </c>
    </row>
    <row r="6" spans="2:3" ht="34.5" customHeight="1" x14ac:dyDescent="0.25">
      <c r="C6" s="70" t="s">
        <v>3</v>
      </c>
    </row>
    <row r="7" spans="2:3" ht="34.5" customHeight="1" x14ac:dyDescent="0.25"/>
    <row r="8" spans="2:3" ht="34.5" customHeight="1" x14ac:dyDescent="0.25"/>
    <row r="9" spans="2:3" ht="34.5" customHeight="1" x14ac:dyDescent="0.25"/>
    <row r="10" spans="2:3" ht="34.5" customHeight="1" x14ac:dyDescent="0.25"/>
    <row r="11" spans="2:3" ht="34.5" customHeight="1" x14ac:dyDescent="0.25"/>
  </sheetData>
  <hyperlinks>
    <hyperlink ref="C4" location="'Pre Case Tick List'!A1" display="Pre Case Check List" xr:uid="{124D6677-BCD8-4F2D-BD10-F2556E374C6F}"/>
    <hyperlink ref="C6" location="'Pre Case Tick List'!A1" display="Pre Case Check List" xr:uid="{439EC4BF-5F39-41F3-9C5A-D594F2AC3CB0}"/>
    <hyperlink ref="C5" location="'In Case Tick List'!A1" display="In Case Check List" xr:uid="{2B9D1351-CFFC-40E7-9B9F-7E9043BDA212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43227-A86E-476D-885A-DCB693B490B9}">
  <sheetPr codeName="Sheet1"/>
  <dimension ref="B1:K45"/>
  <sheetViews>
    <sheetView zoomScale="85" zoomScaleNormal="85" workbookViewId="0">
      <selection activeCell="O4" sqref="O4"/>
    </sheetView>
  </sheetViews>
  <sheetFormatPr defaultColWidth="9.140625" defaultRowHeight="15" x14ac:dyDescent="0.25"/>
  <cols>
    <col min="1" max="1" width="2.5703125" style="59" customWidth="1"/>
    <col min="2" max="2" width="9.140625" style="59"/>
    <col min="3" max="3" width="61.5703125" style="59" customWidth="1"/>
    <col min="4" max="4" width="9.140625" style="59"/>
    <col min="5" max="5" width="66.28515625" style="59" customWidth="1"/>
    <col min="6" max="10" width="9.140625" style="59"/>
    <col min="11" max="11" width="9.140625" style="83" customWidth="1"/>
    <col min="12" max="16384" width="9.140625" style="59"/>
  </cols>
  <sheetData>
    <row r="1" spans="2:11" ht="11.25" customHeight="1" x14ac:dyDescent="0.25"/>
    <row r="2" spans="2:11" ht="11.25" customHeight="1" x14ac:dyDescent="0.25"/>
    <row r="3" spans="2:11" ht="11.25" customHeight="1" x14ac:dyDescent="0.25"/>
    <row r="4" spans="2:11" ht="21" x14ac:dyDescent="0.35">
      <c r="B4" s="88" t="s">
        <v>1</v>
      </c>
      <c r="C4" s="88"/>
    </row>
    <row r="5" spans="2:11" ht="18.75" x14ac:dyDescent="0.3">
      <c r="C5" s="71"/>
    </row>
    <row r="6" spans="2:11" ht="23.25" customHeight="1" x14ac:dyDescent="0.25">
      <c r="C6" s="72" t="s">
        <v>4</v>
      </c>
      <c r="K6" s="83" t="b">
        <v>0</v>
      </c>
    </row>
    <row r="7" spans="2:11" ht="23.25" customHeight="1" x14ac:dyDescent="0.25">
      <c r="C7" s="72" t="s">
        <v>5</v>
      </c>
      <c r="K7" s="83" t="b">
        <v>0</v>
      </c>
    </row>
    <row r="8" spans="2:11" ht="44.25" customHeight="1" x14ac:dyDescent="0.25">
      <c r="C8" s="72" t="s">
        <v>6</v>
      </c>
      <c r="K8" s="83" t="b">
        <v>0</v>
      </c>
    </row>
    <row r="9" spans="2:11" ht="23.25" customHeight="1" x14ac:dyDescent="0.25">
      <c r="C9" s="72" t="s">
        <v>7</v>
      </c>
      <c r="K9" s="83" t="b">
        <v>0</v>
      </c>
    </row>
    <row r="10" spans="2:11" ht="23.25" customHeight="1" x14ac:dyDescent="0.25">
      <c r="C10" s="72"/>
    </row>
    <row r="11" spans="2:11" ht="23.25" customHeight="1" x14ac:dyDescent="0.25">
      <c r="C11" s="72"/>
    </row>
    <row r="12" spans="2:11" ht="23.25" customHeight="1" x14ac:dyDescent="0.3">
      <c r="C12" s="72"/>
      <c r="J12" s="71"/>
    </row>
    <row r="13" spans="2:11" ht="23.25" customHeight="1" x14ac:dyDescent="0.25">
      <c r="C13" s="72"/>
    </row>
    <row r="14" spans="2:11" ht="23.25" customHeight="1" x14ac:dyDescent="0.25">
      <c r="C14" s="72"/>
    </row>
    <row r="15" spans="2:11" ht="23.25" customHeight="1" x14ac:dyDescent="0.25">
      <c r="C15" s="72"/>
    </row>
    <row r="16" spans="2:11" ht="23.25" customHeight="1" x14ac:dyDescent="0.25">
      <c r="C16" s="72"/>
    </row>
    <row r="17" spans="3:3" ht="23.25" customHeight="1" x14ac:dyDescent="0.25">
      <c r="C17" s="72"/>
    </row>
    <row r="18" spans="3:3" ht="23.25" customHeight="1" x14ac:dyDescent="0.25">
      <c r="C18" s="72"/>
    </row>
    <row r="19" spans="3:3" ht="23.25" customHeight="1" x14ac:dyDescent="0.25">
      <c r="C19" s="72"/>
    </row>
    <row r="20" spans="3:3" x14ac:dyDescent="0.25">
      <c r="C20" s="72"/>
    </row>
    <row r="21" spans="3:3" x14ac:dyDescent="0.25">
      <c r="C21" s="72"/>
    </row>
    <row r="43" spans="3:3" ht="21" x14ac:dyDescent="0.35">
      <c r="C43" s="74" t="s">
        <v>8</v>
      </c>
    </row>
    <row r="44" spans="3:3" ht="12" hidden="1" customHeight="1" x14ac:dyDescent="0.25"/>
    <row r="45" spans="3:3" ht="318.75" customHeight="1" x14ac:dyDescent="0.25">
      <c r="C45" s="73"/>
    </row>
  </sheetData>
  <mergeCells count="1">
    <mergeCell ref="B4:C4"/>
  </mergeCells>
  <conditionalFormatting sqref="C6">
    <cfRule type="expression" dxfId="140" priority="4">
      <formula>K6=TRUE</formula>
    </cfRule>
  </conditionalFormatting>
  <conditionalFormatting sqref="C7">
    <cfRule type="expression" dxfId="139" priority="3">
      <formula>K7=TRUE</formula>
    </cfRule>
  </conditionalFormatting>
  <conditionalFormatting sqref="C9">
    <cfRule type="expression" dxfId="138" priority="1">
      <formula>K9=TRUE</formula>
    </cfRule>
  </conditionalFormatting>
  <conditionalFormatting sqref="C8">
    <cfRule type="expression" dxfId="137" priority="2">
      <formula>K8=TRUE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61" r:id="rId3" name="Check Box 13">
              <controlPr defaultSize="0" autoFill="0" autoLine="0" autoPict="0">
                <anchor moveWithCells="1">
                  <from>
                    <xdr:col>1</xdr:col>
                    <xdr:colOff>247650</xdr:colOff>
                    <xdr:row>8</xdr:row>
                    <xdr:rowOff>28575</xdr:rowOff>
                  </from>
                  <to>
                    <xdr:col>2</xdr:col>
                    <xdr:colOff>1943100</xdr:colOff>
                    <xdr:row>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4" name="Check Box 7">
              <controlPr defaultSize="0" autoFill="0" autoLine="0" autoPict="0">
                <anchor moveWithCells="1">
                  <from>
                    <xdr:col>1</xdr:col>
                    <xdr:colOff>247650</xdr:colOff>
                    <xdr:row>4</xdr:row>
                    <xdr:rowOff>228600</xdr:rowOff>
                  </from>
                  <to>
                    <xdr:col>2</xdr:col>
                    <xdr:colOff>2152650</xdr:colOff>
                    <xdr:row>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5" name="Check Box 10">
              <controlPr defaultSize="0" autoFill="0" autoLine="0" autoPict="0">
                <anchor moveWithCells="1">
                  <from>
                    <xdr:col>1</xdr:col>
                    <xdr:colOff>247650</xdr:colOff>
                    <xdr:row>6</xdr:row>
                    <xdr:rowOff>28575</xdr:rowOff>
                  </from>
                  <to>
                    <xdr:col>2</xdr:col>
                    <xdr:colOff>3629025</xdr:colOff>
                    <xdr:row>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6" name="Check Box 11">
              <controlPr defaultSize="0" autoFill="0" autoLine="0" autoPict="0">
                <anchor moveWithCells="1">
                  <from>
                    <xdr:col>1</xdr:col>
                    <xdr:colOff>247650</xdr:colOff>
                    <xdr:row>7</xdr:row>
                    <xdr:rowOff>133350</xdr:rowOff>
                  </from>
                  <to>
                    <xdr:col>2</xdr:col>
                    <xdr:colOff>2181225</xdr:colOff>
                    <xdr:row>7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5C632-0B16-4E85-89ED-BFE31FEBD7E4}">
  <sheetPr codeName="Sheet6"/>
  <dimension ref="B2:L18"/>
  <sheetViews>
    <sheetView workbookViewId="0">
      <selection activeCell="O4" sqref="O4"/>
    </sheetView>
  </sheetViews>
  <sheetFormatPr defaultColWidth="9.140625" defaultRowHeight="15" x14ac:dyDescent="0.25"/>
  <cols>
    <col min="1" max="1" width="4.85546875" style="59" customWidth="1"/>
    <col min="2" max="2" width="12" style="79" customWidth="1"/>
    <col min="3" max="3" width="9.140625" style="59" customWidth="1"/>
    <col min="4" max="4" width="146.5703125" style="59" customWidth="1"/>
    <col min="5" max="12" width="0" style="59" hidden="1" customWidth="1"/>
    <col min="13" max="16384" width="9.140625" style="59"/>
  </cols>
  <sheetData>
    <row r="2" spans="2:12" ht="78.75" customHeight="1" x14ac:dyDescent="0.35">
      <c r="B2" s="82" t="s">
        <v>2</v>
      </c>
      <c r="C2" s="82"/>
      <c r="D2" s="82"/>
      <c r="I2" s="88"/>
      <c r="J2" s="88"/>
    </row>
    <row r="3" spans="2:12" ht="18.75" x14ac:dyDescent="0.3">
      <c r="B3" s="81" t="s">
        <v>9</v>
      </c>
      <c r="D3" s="71"/>
      <c r="J3" s="71"/>
    </row>
    <row r="4" spans="2:12" ht="31.5" customHeight="1" x14ac:dyDescent="0.25">
      <c r="B4" s="78" t="s">
        <v>10</v>
      </c>
      <c r="D4" s="80" t="s">
        <v>11</v>
      </c>
      <c r="J4" s="72"/>
      <c r="L4" s="59" t="b">
        <v>0</v>
      </c>
    </row>
    <row r="5" spans="2:12" ht="31.5" customHeight="1" x14ac:dyDescent="0.25">
      <c r="B5" s="78" t="s">
        <v>12</v>
      </c>
      <c r="D5" s="72" t="s">
        <v>13</v>
      </c>
      <c r="J5" s="72"/>
      <c r="L5" s="59" t="b">
        <v>0</v>
      </c>
    </row>
    <row r="6" spans="2:12" ht="31.5" customHeight="1" x14ac:dyDescent="0.25">
      <c r="B6" s="78" t="s">
        <v>14</v>
      </c>
      <c r="D6" s="72" t="s">
        <v>15</v>
      </c>
      <c r="J6" s="72"/>
      <c r="L6" s="59" t="b">
        <v>0</v>
      </c>
    </row>
    <row r="7" spans="2:12" ht="31.5" customHeight="1" x14ac:dyDescent="0.25">
      <c r="B7" s="78" t="s">
        <v>16</v>
      </c>
      <c r="D7" s="80" t="s">
        <v>17</v>
      </c>
      <c r="L7" s="59" t="b">
        <v>0</v>
      </c>
    </row>
    <row r="8" spans="2:12" ht="31.5" customHeight="1" x14ac:dyDescent="0.35">
      <c r="B8" s="78" t="s">
        <v>18</v>
      </c>
      <c r="C8" s="75"/>
      <c r="D8" s="72" t="s">
        <v>19</v>
      </c>
      <c r="I8" s="88"/>
      <c r="J8" s="88"/>
      <c r="L8" s="59" t="b">
        <v>0</v>
      </c>
    </row>
    <row r="9" spans="2:12" ht="31.5" customHeight="1" x14ac:dyDescent="0.25">
      <c r="B9" s="77" t="s">
        <v>20</v>
      </c>
      <c r="D9" s="80" t="s">
        <v>21</v>
      </c>
      <c r="L9" s="59" t="b">
        <v>0</v>
      </c>
    </row>
    <row r="10" spans="2:12" ht="31.5" customHeight="1" x14ac:dyDescent="0.25">
      <c r="B10" s="78" t="s">
        <v>22</v>
      </c>
      <c r="D10" s="76" t="s">
        <v>23</v>
      </c>
      <c r="L10" s="59" t="b">
        <v>0</v>
      </c>
    </row>
    <row r="11" spans="2:12" ht="31.5" customHeight="1" x14ac:dyDescent="0.25">
      <c r="B11" s="78" t="s">
        <v>24</v>
      </c>
      <c r="D11" s="80" t="s">
        <v>25</v>
      </c>
      <c r="L11" s="59" t="b">
        <v>0</v>
      </c>
    </row>
    <row r="12" spans="2:12" ht="31.5" customHeight="1" x14ac:dyDescent="0.25"/>
    <row r="13" spans="2:12" ht="31.5" customHeight="1" x14ac:dyDescent="0.25">
      <c r="D13" s="72"/>
    </row>
    <row r="14" spans="2:12" ht="31.5" customHeight="1" x14ac:dyDescent="0.25"/>
    <row r="15" spans="2:12" ht="31.5" customHeight="1" x14ac:dyDescent="0.25"/>
    <row r="16" spans="2:12" ht="31.5" customHeight="1" x14ac:dyDescent="0.25"/>
    <row r="17" ht="31.5" customHeight="1" x14ac:dyDescent="0.25"/>
    <row r="18" ht="31.5" customHeight="1" x14ac:dyDescent="0.25"/>
  </sheetData>
  <mergeCells count="2">
    <mergeCell ref="I2:J2"/>
    <mergeCell ref="I8:J8"/>
  </mergeCells>
  <conditionalFormatting sqref="D5:D11">
    <cfRule type="expression" dxfId="136" priority="1">
      <formula>L5=TRUE</formula>
    </cfRule>
  </conditionalFormatting>
  <conditionalFormatting sqref="D4 J4">
    <cfRule type="expression" dxfId="135" priority="4">
      <formula>L4=TRUE</formula>
    </cfRule>
  </conditionalFormatting>
  <conditionalFormatting sqref="J5">
    <cfRule type="expression" dxfId="134" priority="3">
      <formula>R5=TRUE</formula>
    </cfRule>
  </conditionalFormatting>
  <conditionalFormatting sqref="J6">
    <cfRule type="expression" dxfId="133" priority="2">
      <formula>R6=TRUE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6" r:id="rId3" name="Check Box 2">
              <controlPr defaultSize="0" autoFill="0" autoLine="0" autoPict="0">
                <anchor moveWithCells="1">
                  <from>
                    <xdr:col>2</xdr:col>
                    <xdr:colOff>219075</xdr:colOff>
                    <xdr:row>4</xdr:row>
                    <xdr:rowOff>85725</xdr:rowOff>
                  </from>
                  <to>
                    <xdr:col>3</xdr:col>
                    <xdr:colOff>2686050</xdr:colOff>
                    <xdr:row>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2</xdr:col>
                    <xdr:colOff>219075</xdr:colOff>
                    <xdr:row>3</xdr:row>
                    <xdr:rowOff>47625</xdr:rowOff>
                  </from>
                  <to>
                    <xdr:col>3</xdr:col>
                    <xdr:colOff>2124075</xdr:colOff>
                    <xdr:row>3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r:id="rId5" name="Check Box 10">
              <controlPr defaultSize="0" autoFill="0" autoLine="0" autoPict="0">
                <anchor moveWithCells="1">
                  <from>
                    <xdr:col>2</xdr:col>
                    <xdr:colOff>219075</xdr:colOff>
                    <xdr:row>5</xdr:row>
                    <xdr:rowOff>57150</xdr:rowOff>
                  </from>
                  <to>
                    <xdr:col>3</xdr:col>
                    <xdr:colOff>4391025</xdr:colOff>
                    <xdr:row>5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5" r:id="rId6" name="Check Box 11">
              <controlPr defaultSize="0" autoFill="0" autoLine="0" autoPict="0">
                <anchor moveWithCells="1">
                  <from>
                    <xdr:col>2</xdr:col>
                    <xdr:colOff>219075</xdr:colOff>
                    <xdr:row>6</xdr:row>
                    <xdr:rowOff>95250</xdr:rowOff>
                  </from>
                  <to>
                    <xdr:col>3</xdr:col>
                    <xdr:colOff>4895850</xdr:colOff>
                    <xdr:row>6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r:id="rId7" name="Check Box 12">
              <controlPr defaultSize="0" autoFill="0" autoLine="0" autoPict="0">
                <anchor moveWithCells="1">
                  <from>
                    <xdr:col>2</xdr:col>
                    <xdr:colOff>219075</xdr:colOff>
                    <xdr:row>7</xdr:row>
                    <xdr:rowOff>104775</xdr:rowOff>
                  </from>
                  <to>
                    <xdr:col>3</xdr:col>
                    <xdr:colOff>5105400</xdr:colOff>
                    <xdr:row>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7" r:id="rId8" name="Check Box 13">
              <controlPr defaultSize="0" autoFill="0" autoLine="0" autoPict="0">
                <anchor moveWithCells="1">
                  <from>
                    <xdr:col>2</xdr:col>
                    <xdr:colOff>219075</xdr:colOff>
                    <xdr:row>8</xdr:row>
                    <xdr:rowOff>95250</xdr:rowOff>
                  </from>
                  <to>
                    <xdr:col>3</xdr:col>
                    <xdr:colOff>2486025</xdr:colOff>
                    <xdr:row>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8" r:id="rId9" name="Check Box 14">
              <controlPr defaultSize="0" autoFill="0" autoLine="0" autoPict="0">
                <anchor moveWithCells="1">
                  <from>
                    <xdr:col>2</xdr:col>
                    <xdr:colOff>219075</xdr:colOff>
                    <xdr:row>9</xdr:row>
                    <xdr:rowOff>85725</xdr:rowOff>
                  </from>
                  <to>
                    <xdr:col>3</xdr:col>
                    <xdr:colOff>6791325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9" r:id="rId10" name="Check Box 15">
              <controlPr defaultSize="0" autoFill="0" autoLine="0" autoPict="0">
                <anchor moveWithCells="1">
                  <from>
                    <xdr:col>2</xdr:col>
                    <xdr:colOff>219075</xdr:colOff>
                    <xdr:row>10</xdr:row>
                    <xdr:rowOff>85725</xdr:rowOff>
                  </from>
                  <to>
                    <xdr:col>3</xdr:col>
                    <xdr:colOff>3086100</xdr:colOff>
                    <xdr:row>10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BE60-9F4D-4B06-A9E9-6FFF7CC31CC1}">
  <sheetPr codeName="Sheet2"/>
  <dimension ref="A1:AT101"/>
  <sheetViews>
    <sheetView tabSelected="1" topLeftCell="A11" zoomScale="85" zoomScaleNormal="85" workbookViewId="0">
      <selection activeCell="AJ19" sqref="AJ19"/>
    </sheetView>
  </sheetViews>
  <sheetFormatPr defaultRowHeight="16.5" thickTop="1" thickBottom="1" x14ac:dyDescent="0.3"/>
  <cols>
    <col min="1" max="1" width="1.42578125" customWidth="1"/>
    <col min="2" max="2" width="33.7109375" style="1" customWidth="1"/>
    <col min="3" max="3" width="13.5703125" style="1" customWidth="1"/>
    <col min="4" max="4" width="15" style="1" customWidth="1"/>
    <col min="5" max="5" width="12.5703125" style="1" customWidth="1"/>
    <col min="6" max="6" width="3.42578125" style="1" hidden="1" customWidth="1"/>
    <col min="7" max="7" width="18.5703125" style="1" customWidth="1"/>
    <col min="8" max="8" width="2.140625" style="1" hidden="1" customWidth="1"/>
    <col min="9" max="9" width="16.5703125" style="1" customWidth="1"/>
    <col min="10" max="10" width="2.5703125" style="1" hidden="1" customWidth="1"/>
    <col min="11" max="11" width="20.5703125" style="1" customWidth="1"/>
    <col min="12" max="12" width="3.85546875" style="1" hidden="1" customWidth="1"/>
    <col min="13" max="13" width="13.42578125" style="1" customWidth="1"/>
    <col min="14" max="14" width="9.7109375" style="1" hidden="1" customWidth="1"/>
    <col min="15" max="15" width="18.140625" style="1" customWidth="1"/>
    <col min="16" max="16" width="3.7109375" style="1" hidden="1" customWidth="1"/>
    <col min="17" max="17" width="17.42578125" style="1" customWidth="1"/>
    <col min="18" max="18" width="3.5703125" style="1" hidden="1" customWidth="1"/>
    <col min="19" max="19" width="16.42578125" style="1" customWidth="1"/>
    <col min="20" max="20" width="2.5703125" style="1" hidden="1" customWidth="1"/>
    <col min="21" max="21" width="16" customWidth="1"/>
    <col min="22" max="22" width="3.5703125" hidden="1" customWidth="1"/>
    <col min="23" max="23" width="14.7109375" customWidth="1"/>
    <col min="24" max="24" width="4.7109375" hidden="1" customWidth="1"/>
    <col min="25" max="25" width="12.42578125" customWidth="1"/>
    <col min="26" max="26" width="2.28515625" hidden="1" customWidth="1"/>
    <col min="27" max="27" width="18.28515625" customWidth="1"/>
    <col min="28" max="28" width="3.85546875" hidden="1" customWidth="1"/>
    <col min="29" max="29" width="12.5703125" customWidth="1"/>
    <col min="30" max="30" width="3.5703125" hidden="1" customWidth="1"/>
    <col min="31" max="31" width="10" customWidth="1"/>
    <col min="32" max="32" width="19.85546875" customWidth="1"/>
    <col min="33" max="46" width="9.140625" style="36"/>
  </cols>
  <sheetData>
    <row r="1" spans="1:46" s="59" customFormat="1" ht="9" customHeight="1" thickBot="1" x14ac:dyDescent="0.3">
      <c r="B1" s="58"/>
      <c r="C1" s="58"/>
      <c r="D1" s="58"/>
      <c r="E1" s="58"/>
      <c r="F1" s="58"/>
      <c r="G1" s="58"/>
      <c r="H1" s="58"/>
      <c r="I1" s="58"/>
      <c r="J1" s="58"/>
      <c r="K1" s="61"/>
      <c r="L1" s="61"/>
      <c r="M1" s="61"/>
      <c r="N1" s="61"/>
      <c r="O1" s="61"/>
      <c r="P1" s="58"/>
      <c r="Q1" s="58"/>
      <c r="R1" s="58"/>
      <c r="S1" s="58"/>
      <c r="T1" s="58"/>
    </row>
    <row r="2" spans="1:46" ht="15" customHeight="1" thickTop="1" thickBot="1" x14ac:dyDescent="0.3">
      <c r="A2" s="59"/>
      <c r="B2" s="35"/>
      <c r="C2" s="54"/>
      <c r="D2" s="54"/>
      <c r="E2" s="54"/>
      <c r="F2" s="54"/>
      <c r="G2" s="54"/>
      <c r="H2" s="54"/>
      <c r="I2" s="55"/>
      <c r="J2" s="60"/>
      <c r="K2" s="102" t="s">
        <v>26</v>
      </c>
      <c r="L2" s="103"/>
      <c r="M2" s="103"/>
      <c r="N2" s="103"/>
      <c r="O2" s="104"/>
      <c r="P2" s="60"/>
      <c r="Q2" s="56"/>
      <c r="AF2" s="38"/>
      <c r="AG2" s="38"/>
      <c r="AH2" s="57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</row>
    <row r="3" spans="1:46" ht="30" thickTop="1" thickBot="1" x14ac:dyDescent="0.5">
      <c r="A3" s="59"/>
      <c r="B3" s="62"/>
      <c r="C3" s="24"/>
      <c r="D3" s="24"/>
      <c r="E3" s="24"/>
      <c r="F3" s="24"/>
      <c r="G3" s="24"/>
      <c r="H3" s="24"/>
      <c r="I3" s="31"/>
      <c r="J3" s="30"/>
      <c r="K3" s="105" t="s">
        <v>27</v>
      </c>
      <c r="L3" s="105"/>
      <c r="M3" s="106"/>
      <c r="N3" s="35"/>
      <c r="O3" s="41">
        <f>T!N11</f>
        <v>0</v>
      </c>
      <c r="P3" s="29"/>
      <c r="Q3" s="33"/>
      <c r="AF3" s="36"/>
      <c r="AH3" s="37"/>
    </row>
    <row r="4" spans="1:46" ht="33" customHeight="1" thickTop="1" thickBot="1" x14ac:dyDescent="0.5">
      <c r="A4" s="59"/>
      <c r="B4" s="62"/>
      <c r="C4" s="24"/>
      <c r="D4" s="24"/>
      <c r="E4" s="25"/>
      <c r="F4" s="24"/>
      <c r="G4" s="24"/>
      <c r="H4" s="24"/>
      <c r="I4" s="31"/>
      <c r="J4" s="30"/>
      <c r="K4" s="107" t="s">
        <v>28</v>
      </c>
      <c r="L4" s="107"/>
      <c r="M4" s="108"/>
      <c r="N4" s="26"/>
      <c r="O4" s="42" t="str" cm="1">
        <f t="array" ref="O4">_xlfn.IFS(T!O9=1,"1/6",T!O9=2,"2/6",T!O9=3,"3/6",T!O9=4,"4/6",T!O9=5,"5/6",T!O9=6,"6/6",T!O9=0,"0/6" )</f>
        <v>0/6</v>
      </c>
      <c r="P4" s="29"/>
      <c r="Q4" s="33"/>
      <c r="AF4" s="36"/>
    </row>
    <row r="5" spans="1:46" ht="28.5" customHeight="1" thickTop="1" thickBot="1" x14ac:dyDescent="0.5">
      <c r="A5" s="59"/>
      <c r="B5" s="62"/>
      <c r="C5" s="24"/>
      <c r="D5" s="24"/>
      <c r="E5" s="25"/>
      <c r="F5" s="24"/>
      <c r="G5" s="24"/>
      <c r="H5" s="24"/>
      <c r="I5" s="32"/>
      <c r="J5" s="30"/>
      <c r="K5" s="109" t="s">
        <v>29</v>
      </c>
      <c r="L5" s="109"/>
      <c r="M5" s="110"/>
      <c r="N5" s="45"/>
      <c r="O5" s="46">
        <f>T!N35</f>
        <v>0</v>
      </c>
      <c r="P5" s="29"/>
      <c r="Q5" s="34"/>
      <c r="AF5" s="36"/>
    </row>
    <row r="6" spans="1:46" ht="16.5" customHeight="1" thickTop="1" thickBot="1" x14ac:dyDescent="0.3">
      <c r="A6" s="59"/>
      <c r="B6" s="62"/>
      <c r="C6" s="24"/>
      <c r="D6" s="24"/>
      <c r="E6" s="25"/>
      <c r="F6" s="24"/>
      <c r="G6" s="24"/>
      <c r="H6" s="24"/>
      <c r="I6" s="43"/>
      <c r="J6" s="44"/>
      <c r="K6" s="93"/>
      <c r="L6" s="94"/>
      <c r="M6" s="94"/>
      <c r="N6" s="94"/>
      <c r="O6" s="95"/>
      <c r="P6" s="44"/>
      <c r="Q6" s="34"/>
      <c r="AF6" s="36"/>
    </row>
    <row r="7" spans="1:46" ht="27.75" customHeight="1" thickTop="1" thickBot="1" x14ac:dyDescent="0.3">
      <c r="A7" s="59"/>
      <c r="B7" s="62"/>
      <c r="C7" s="24"/>
      <c r="D7" s="24"/>
      <c r="E7" s="25"/>
      <c r="F7" s="24"/>
      <c r="G7" s="24"/>
      <c r="H7" s="24"/>
      <c r="I7" s="43"/>
      <c r="J7" s="44"/>
      <c r="K7" s="89"/>
      <c r="L7" s="90"/>
      <c r="M7" s="90"/>
      <c r="N7" s="84"/>
      <c r="O7" s="85"/>
      <c r="P7" s="44"/>
      <c r="Q7" s="34"/>
      <c r="AF7" s="36"/>
    </row>
    <row r="8" spans="1:46" ht="27.75" customHeight="1" thickTop="1" thickBot="1" x14ac:dyDescent="0.3">
      <c r="A8" s="59"/>
      <c r="B8" s="62"/>
      <c r="C8" s="24"/>
      <c r="D8" s="24"/>
      <c r="E8" s="25"/>
      <c r="F8" s="24"/>
      <c r="G8" s="24"/>
      <c r="H8" s="24"/>
      <c r="I8" s="25"/>
      <c r="J8" s="29"/>
      <c r="K8" s="91"/>
      <c r="L8" s="92"/>
      <c r="M8" s="92"/>
      <c r="N8" s="86"/>
      <c r="O8" s="87"/>
      <c r="P8" s="44"/>
      <c r="Q8" s="33"/>
      <c r="AF8" s="36"/>
      <c r="AH8" s="37"/>
    </row>
    <row r="9" spans="1:46" thickTop="1" thickBot="1" x14ac:dyDescent="0.3">
      <c r="A9" s="59"/>
      <c r="B9" s="30"/>
      <c r="C9" s="24"/>
      <c r="D9" s="24"/>
      <c r="E9" s="25"/>
      <c r="F9" s="24"/>
      <c r="G9" s="24"/>
      <c r="H9" s="24"/>
      <c r="I9" s="25"/>
      <c r="J9" s="29"/>
      <c r="K9" s="96" t="s">
        <v>30</v>
      </c>
      <c r="L9" s="97"/>
      <c r="M9" s="97"/>
      <c r="N9" s="97"/>
      <c r="O9" s="98"/>
      <c r="P9" s="29"/>
      <c r="Q9" s="33"/>
      <c r="AF9" s="36"/>
      <c r="AH9" s="37"/>
    </row>
    <row r="10" spans="1:46" thickTop="1" thickBot="1" x14ac:dyDescent="0.3">
      <c r="A10" s="59"/>
      <c r="B10" s="30"/>
      <c r="C10" s="24"/>
      <c r="D10" s="24"/>
      <c r="E10" s="25"/>
      <c r="F10" s="24"/>
      <c r="G10" s="24"/>
      <c r="H10" s="24"/>
      <c r="I10" s="25"/>
      <c r="J10" s="29"/>
      <c r="K10" s="96"/>
      <c r="L10" s="97"/>
      <c r="M10" s="97"/>
      <c r="N10" s="97"/>
      <c r="O10" s="98"/>
      <c r="P10" s="29"/>
      <c r="Q10" s="33"/>
      <c r="AF10" s="36"/>
      <c r="AH10" s="37"/>
    </row>
    <row r="11" spans="1:46" thickTop="1" thickBot="1" x14ac:dyDescent="0.3">
      <c r="A11" s="63"/>
      <c r="B11" s="30"/>
      <c r="C11" s="24"/>
      <c r="D11" s="24"/>
      <c r="E11" s="24"/>
      <c r="F11" s="24"/>
      <c r="G11" s="24"/>
      <c r="H11" s="24"/>
      <c r="I11" s="24"/>
      <c r="J11" s="29"/>
      <c r="K11" s="99"/>
      <c r="L11" s="100"/>
      <c r="M11" s="100"/>
      <c r="N11" s="100"/>
      <c r="O11" s="101"/>
      <c r="P11" s="29"/>
      <c r="Q11" s="33"/>
      <c r="AF11" s="36"/>
      <c r="AG11" s="38"/>
    </row>
    <row r="12" spans="1:46" ht="4.5" customHeight="1" thickTop="1" thickBot="1" x14ac:dyDescent="0.3">
      <c r="A12" s="59"/>
      <c r="B12" s="26"/>
      <c r="C12" s="27"/>
      <c r="D12" s="27"/>
      <c r="E12" s="27"/>
      <c r="F12" s="27"/>
      <c r="G12" s="27"/>
      <c r="H12" s="27"/>
      <c r="I12" s="27"/>
      <c r="J12" s="27"/>
      <c r="K12" s="47"/>
      <c r="L12" s="47"/>
      <c r="M12" s="47"/>
      <c r="N12" s="47"/>
      <c r="O12" s="47"/>
      <c r="P12" s="27"/>
      <c r="Q12" s="28"/>
      <c r="R12" s="6"/>
      <c r="S12" s="6"/>
      <c r="T12" s="6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36"/>
    </row>
    <row r="13" spans="1:46" ht="51.75" customHeight="1" thickTop="1" thickBot="1" x14ac:dyDescent="0.3">
      <c r="A13" s="66"/>
      <c r="B13" s="2"/>
      <c r="C13" s="2"/>
      <c r="D13" s="2"/>
      <c r="E13" s="3" t="s">
        <v>31</v>
      </c>
      <c r="G13" s="3" t="s">
        <v>32</v>
      </c>
      <c r="H13" s="2"/>
      <c r="I13" s="5"/>
      <c r="K13" s="4" t="s">
        <v>33</v>
      </c>
      <c r="L13" s="3"/>
      <c r="M13" s="3"/>
      <c r="O13" s="4" t="s">
        <v>34</v>
      </c>
      <c r="P13" s="3"/>
      <c r="Q13" s="3"/>
      <c r="R13" s="3"/>
      <c r="S13" s="3"/>
      <c r="U13" s="68" t="s">
        <v>35</v>
      </c>
      <c r="V13" s="3"/>
      <c r="W13" s="3"/>
      <c r="Y13" s="69" t="s">
        <v>36</v>
      </c>
      <c r="Z13" s="3"/>
      <c r="AA13" s="3"/>
      <c r="AC13" s="3"/>
      <c r="AE13" s="17"/>
    </row>
    <row r="14" spans="1:46" ht="144" customHeight="1" thickTop="1" thickBot="1" x14ac:dyDescent="0.3">
      <c r="A14" s="67"/>
      <c r="B14" s="3" t="s">
        <v>37</v>
      </c>
      <c r="C14" s="3" t="s">
        <v>38</v>
      </c>
      <c r="D14" s="3" t="s">
        <v>39</v>
      </c>
      <c r="E14" s="48" t="s">
        <v>40</v>
      </c>
      <c r="G14" s="7" t="s">
        <v>41</v>
      </c>
      <c r="H14" s="8"/>
      <c r="I14" s="9" t="s">
        <v>42</v>
      </c>
      <c r="J14" s="10"/>
      <c r="K14" s="7" t="s">
        <v>43</v>
      </c>
      <c r="L14" s="8"/>
      <c r="M14" s="11" t="s">
        <v>44</v>
      </c>
      <c r="N14" s="10"/>
      <c r="O14" s="7" t="s">
        <v>45</v>
      </c>
      <c r="P14" s="8"/>
      <c r="Q14" s="8" t="s">
        <v>46</v>
      </c>
      <c r="R14" s="8"/>
      <c r="S14" s="11" t="s">
        <v>47</v>
      </c>
      <c r="T14" s="10"/>
      <c r="U14" s="7" t="s">
        <v>48</v>
      </c>
      <c r="V14" s="8"/>
      <c r="W14" s="11" t="s">
        <v>49</v>
      </c>
      <c r="X14" s="10"/>
      <c r="Y14" s="7" t="s">
        <v>50</v>
      </c>
      <c r="Z14" s="8"/>
      <c r="AA14" s="11" t="s">
        <v>51</v>
      </c>
      <c r="AC14" s="12" t="s">
        <v>52</v>
      </c>
      <c r="AE14" s="18" t="s">
        <v>53</v>
      </c>
      <c r="AF14" s="39"/>
    </row>
    <row r="15" spans="1:46" ht="17.25" hidden="1" customHeight="1" thickTop="1" thickBot="1" x14ac:dyDescent="0.3">
      <c r="A15" s="16"/>
      <c r="B15" s="1" t="s">
        <v>54</v>
      </c>
      <c r="E15" s="14"/>
      <c r="F15" s="15" cm="1">
        <f t="array" ref="F15:F96">_xlfn.IFS(E15:E96="short",0,E15:E96="On time",2,E15:E96="Just over",1,E15:E96="Way over",0, E15:E96="",)</f>
        <v>0</v>
      </c>
      <c r="G15" s="14"/>
      <c r="H15" s="1" cm="1">
        <f t="array" ref="H15:H101">_xlfn.IFS(G15:G96="Yes e.g. simple UTI;  viral wart",-10,G15:G101="No e.g. breast lump; rectal bleeding; tired all the time",1, G15:G101="",)</f>
        <v>0</v>
      </c>
      <c r="I15" s="15"/>
      <c r="J15" s="1" cm="1">
        <f t="array" ref="J15:J96">_xlfn.IFS(I15:I96="Yes",1,I15:I96="No a basic plan e.g. take antibiotics ",-10, I15:I96="",)</f>
        <v>0</v>
      </c>
      <c r="L15" s="1" cm="1">
        <f t="array" ref="L15:L96">_xlfn.IFS(K15:K96="Yes",1,K15:K96="No - Little or no new data was gathered",-10, K15:K96="",)</f>
        <v>0</v>
      </c>
      <c r="N15" s="1" cm="1">
        <f t="array" ref="N15:N96">_xlfn.IFS(M15:M96="Yes",1,M15:M96="No ",-10, M15:M96="",)</f>
        <v>0</v>
      </c>
      <c r="O15" s="14"/>
      <c r="P15" s="1" cm="1">
        <f t="array" ref="P15:P96">_xlfn.IFS(O15:O96="Yes clearly",1,O15:O96="At times",0.5,O15:O96="No",-10, O15:O96="",)</f>
        <v>0</v>
      </c>
      <c r="R15" s="1" cm="1">
        <f t="array" ref="R15:R96">_xlfn.IFS(Q15:Q96="Yes clearly",1,Q15:Q96="At times",0.5,Q15:Q96="No",-10, Q15:Q96="",)</f>
        <v>0</v>
      </c>
      <c r="T15" s="1" cm="1">
        <f t="array" ref="T15:T96">_xlfn.IFS(S15:S96="Yes clearly",1,S15:S96="At times",0.5,S15:S96="No",-10, S15:S96="",)</f>
        <v>0</v>
      </c>
      <c r="U15" s="14"/>
      <c r="V15" s="1" cm="1">
        <f t="array" ref="V15:V96">_xlfn.IFS(U15:U96="Yes clearly",1,U15:U96="At times",0.5,U15:U96="No",-10, U15:U96="",)</f>
        <v>0</v>
      </c>
      <c r="W15" s="15"/>
      <c r="X15" s="1" cm="1">
        <f t="array" ref="X15:X96">_xlfn.IFS(W15:W96="Yes clearly",1,W15:W96="At times",0.5,W15:W96="No",-10, W15:W96="",)</f>
        <v>0</v>
      </c>
      <c r="Y15" s="1"/>
      <c r="Z15" s="1" cm="1">
        <f t="array" ref="Z15:Z96">_xlfn.IFS(Y15:Y96="Yes clearly",1,Y15:Y96="At times",0.5,Y15:Y96="No",-10, Y15:Y96="",)</f>
        <v>0</v>
      </c>
      <c r="AA15" s="15"/>
      <c r="AB15" s="1" cm="1">
        <f t="array" ref="AB15:AB96">_xlfn.IFS(AA15:AA96="Yes clearly",1,AA15:AA96="At times",0.5,AA15:AA96="No",-10, AA15:AA96="Not applicable",1,AA15:AA96="",)</f>
        <v>0</v>
      </c>
      <c r="AC15" s="15"/>
      <c r="AD15" s="1" cm="1">
        <f t="array" ref="AD15">_xlfn.IFS(AC15="New",1,AC15="Follow up",0, AC15="",)</f>
        <v>0</v>
      </c>
      <c r="AE15" s="16" t="str">
        <f t="shared" ref="AE15" si="0">IF(ISBLANK(AC15)," ",SUM(AD15,AB15,Z15,X15,V15,T15,R15,P15,N15,L15,J15,H15,F15))</f>
        <v xml:space="preserve"> </v>
      </c>
      <c r="AF15" s="40" t="str" cm="1">
        <f t="array" ref="AF15">IF(ISBLANK(AC15),"",(_xlfn.IFS(AE15&gt;=13,"This case may be suitable for submission",AE15&lt;13,"Consider submitting an alternative case")))</f>
        <v/>
      </c>
    </row>
    <row r="16" spans="1:46" ht="46.5" customHeight="1" thickTop="1" thickBot="1" x14ac:dyDescent="0.3">
      <c r="A16" s="16"/>
      <c r="B16" s="50"/>
      <c r="C16" s="50"/>
      <c r="D16" s="50"/>
      <c r="E16" s="49"/>
      <c r="F16" s="51">
        <v>0</v>
      </c>
      <c r="G16" s="52"/>
      <c r="H16" s="50">
        <v>0</v>
      </c>
      <c r="I16" s="53"/>
      <c r="J16" s="50">
        <v>0</v>
      </c>
      <c r="K16" s="50"/>
      <c r="L16" s="50">
        <v>0</v>
      </c>
      <c r="M16" s="50"/>
      <c r="N16" s="50">
        <v>0</v>
      </c>
      <c r="O16" s="49"/>
      <c r="P16" s="50">
        <v>0</v>
      </c>
      <c r="Q16" s="50"/>
      <c r="R16" s="50">
        <v>0</v>
      </c>
      <c r="S16" s="50"/>
      <c r="T16" s="50">
        <v>0</v>
      </c>
      <c r="U16" s="49"/>
      <c r="V16" s="50">
        <v>0</v>
      </c>
      <c r="W16" s="53"/>
      <c r="X16" s="50">
        <v>0</v>
      </c>
      <c r="Y16" s="50"/>
      <c r="Z16" s="50">
        <v>0</v>
      </c>
      <c r="AA16" s="53"/>
      <c r="AB16" s="50">
        <v>0</v>
      </c>
      <c r="AC16" s="53"/>
      <c r="AD16" s="1"/>
      <c r="AE16" s="16" t="str">
        <f>IF(ISBLANK(AC16)," ",SUM(AD16,AB16,Z16,X16,V16,T16,R16,P16,N16,L16,J16,H16,F16))</f>
        <v xml:space="preserve"> </v>
      </c>
      <c r="AF16" s="40" t="str" cm="1">
        <f t="array" ref="AF16">IF(ISBLANK(AC16),"",(_xlfn.IFS(AE16&gt;=13,"This case may be suitable for submission",AE16&lt;13,"Consider submitting an alternative case")))</f>
        <v/>
      </c>
    </row>
    <row r="17" spans="1:32" ht="46.5" customHeight="1" thickTop="1" thickBot="1" x14ac:dyDescent="0.3">
      <c r="A17" s="64"/>
      <c r="B17" s="50"/>
      <c r="C17" s="50"/>
      <c r="D17" s="50"/>
      <c r="E17" s="49"/>
      <c r="F17" s="51">
        <v>0</v>
      </c>
      <c r="G17" s="52"/>
      <c r="H17" s="50">
        <v>0</v>
      </c>
      <c r="I17" s="53"/>
      <c r="J17" s="50">
        <v>0</v>
      </c>
      <c r="K17" s="50"/>
      <c r="L17" s="50">
        <v>0</v>
      </c>
      <c r="M17" s="50"/>
      <c r="N17" s="50">
        <v>0</v>
      </c>
      <c r="O17" s="49"/>
      <c r="P17" s="50">
        <v>0</v>
      </c>
      <c r="Q17" s="50"/>
      <c r="R17" s="50">
        <v>0</v>
      </c>
      <c r="S17" s="50"/>
      <c r="T17" s="50">
        <v>0</v>
      </c>
      <c r="U17" s="49"/>
      <c r="V17" s="50">
        <v>0</v>
      </c>
      <c r="W17" s="53"/>
      <c r="X17" s="50">
        <v>0</v>
      </c>
      <c r="Y17" s="50"/>
      <c r="Z17" s="50">
        <v>0</v>
      </c>
      <c r="AA17" s="53"/>
      <c r="AB17" s="50">
        <v>0</v>
      </c>
      <c r="AC17" s="53"/>
      <c r="AD17" s="1" cm="1">
        <f t="array" ref="AD17">_xlfn.IFS(AC17="New",1,AC17="Follow up",0, AC17="",)</f>
        <v>0</v>
      </c>
      <c r="AE17" s="16" t="str">
        <f>IF(ISBLANK(AC17)," ",SUM(AD17,AB17,Z17,X17,V17,T17,R17,P17,N17,L17,J17,H17,F17))</f>
        <v xml:space="preserve"> </v>
      </c>
      <c r="AF17" s="40" t="str" cm="1">
        <f t="array" ref="AF17">IF(ISBLANK(AC17),"",(_xlfn.IFS(AE17&gt;=13,"This case may be suitable for submission",AE17&lt;13,"Consider submitting an alternative case")))</f>
        <v/>
      </c>
    </row>
    <row r="18" spans="1:32" ht="46.5" customHeight="1" thickTop="1" thickBot="1" x14ac:dyDescent="0.3">
      <c r="A18" s="64"/>
      <c r="B18" s="50"/>
      <c r="C18" s="50"/>
      <c r="D18" s="50"/>
      <c r="E18" s="49"/>
      <c r="F18" s="51">
        <v>0</v>
      </c>
      <c r="G18" s="52"/>
      <c r="H18" s="50">
        <v>0</v>
      </c>
      <c r="I18" s="53"/>
      <c r="J18" s="50">
        <v>0</v>
      </c>
      <c r="K18" s="50"/>
      <c r="L18" s="50">
        <v>0</v>
      </c>
      <c r="M18" s="50"/>
      <c r="N18" s="50">
        <v>0</v>
      </c>
      <c r="O18" s="49"/>
      <c r="P18" s="50">
        <v>0</v>
      </c>
      <c r="Q18" s="50"/>
      <c r="R18" s="50">
        <v>0</v>
      </c>
      <c r="S18" s="50"/>
      <c r="T18" s="50">
        <v>0</v>
      </c>
      <c r="U18" s="49"/>
      <c r="V18" s="50">
        <v>0</v>
      </c>
      <c r="W18" s="53"/>
      <c r="X18" s="50">
        <v>0</v>
      </c>
      <c r="Y18" s="50"/>
      <c r="Z18" s="50">
        <v>0</v>
      </c>
      <c r="AA18" s="53"/>
      <c r="AB18" s="50">
        <v>0</v>
      </c>
      <c r="AC18" s="53"/>
      <c r="AD18" s="1" cm="1">
        <f t="array" ref="AD18">_xlfn.IFS(AC18="New",1,AC18="Follow up",0, AC18="",)</f>
        <v>0</v>
      </c>
      <c r="AE18" s="16" t="str">
        <f>IF(ISBLANK(AC18)," ",SUM(AD18,AB18,Z18,X18,V18,T18,R18,P18,N18,L18,J18,H18,F18))</f>
        <v xml:space="preserve"> </v>
      </c>
      <c r="AF18" s="36"/>
    </row>
    <row r="19" spans="1:32" ht="46.5" customHeight="1" thickTop="1" thickBot="1" x14ac:dyDescent="0.3">
      <c r="A19" s="64"/>
      <c r="B19" s="50"/>
      <c r="C19" s="50"/>
      <c r="D19" s="50"/>
      <c r="E19" s="49"/>
      <c r="F19" s="51">
        <v>0</v>
      </c>
      <c r="G19" s="52"/>
      <c r="H19" s="50">
        <v>0</v>
      </c>
      <c r="I19" s="53"/>
      <c r="J19" s="50">
        <v>0</v>
      </c>
      <c r="K19" s="50"/>
      <c r="L19" s="50">
        <v>0</v>
      </c>
      <c r="M19" s="50"/>
      <c r="N19" s="50">
        <v>0</v>
      </c>
      <c r="O19" s="49"/>
      <c r="P19" s="50">
        <v>0</v>
      </c>
      <c r="Q19" s="50"/>
      <c r="R19" s="50">
        <v>0</v>
      </c>
      <c r="S19" s="50"/>
      <c r="T19" s="50">
        <v>0</v>
      </c>
      <c r="U19" s="49"/>
      <c r="V19" s="50">
        <v>0</v>
      </c>
      <c r="W19" s="53"/>
      <c r="X19" s="50">
        <v>0</v>
      </c>
      <c r="Y19" s="50"/>
      <c r="Z19" s="50">
        <v>0</v>
      </c>
      <c r="AA19" s="53"/>
      <c r="AB19" s="50">
        <v>0</v>
      </c>
      <c r="AC19" s="53"/>
      <c r="AD19" s="1" cm="1">
        <f t="array" ref="AD19">_xlfn.IFS(AC19="New",1,AC19="Follow up",0, AC19="",)</f>
        <v>0</v>
      </c>
      <c r="AE19" s="16" t="str">
        <f t="shared" ref="AE19:AE82" si="1">IF(ISBLANK(AC19)," ",SUM(AD19,AB19,Z19,X19,V19,T19,R19,P19,N19,L19,J19,H19,F19))</f>
        <v xml:space="preserve"> </v>
      </c>
      <c r="AF19" s="36"/>
    </row>
    <row r="20" spans="1:32" ht="46.5" customHeight="1" thickTop="1" thickBot="1" x14ac:dyDescent="0.3">
      <c r="A20" s="64"/>
      <c r="B20" s="50"/>
      <c r="C20" s="50"/>
      <c r="D20" s="50"/>
      <c r="E20" s="49"/>
      <c r="F20" s="51">
        <v>0</v>
      </c>
      <c r="G20" s="52"/>
      <c r="H20" s="50">
        <v>0</v>
      </c>
      <c r="I20" s="53"/>
      <c r="J20" s="50">
        <v>0</v>
      </c>
      <c r="K20" s="50"/>
      <c r="L20" s="50">
        <v>0</v>
      </c>
      <c r="M20" s="50"/>
      <c r="N20" s="50">
        <v>0</v>
      </c>
      <c r="O20" s="49"/>
      <c r="P20" s="50">
        <v>0</v>
      </c>
      <c r="Q20" s="50"/>
      <c r="R20" s="50">
        <v>0</v>
      </c>
      <c r="S20" s="50"/>
      <c r="T20" s="50">
        <v>0</v>
      </c>
      <c r="U20" s="49"/>
      <c r="V20" s="50">
        <v>0</v>
      </c>
      <c r="W20" s="53"/>
      <c r="X20" s="50">
        <v>0</v>
      </c>
      <c r="Y20" s="50"/>
      <c r="Z20" s="50">
        <v>0</v>
      </c>
      <c r="AA20" s="53"/>
      <c r="AB20" s="50">
        <v>0</v>
      </c>
      <c r="AC20" s="53"/>
      <c r="AD20" s="1" cm="1">
        <f t="array" ref="AD20">_xlfn.IFS(AC20="New",1,AC20="Follow up",0, AC20="",)</f>
        <v>0</v>
      </c>
      <c r="AE20" s="16" t="str">
        <f t="shared" si="1"/>
        <v xml:space="preserve"> </v>
      </c>
      <c r="AF20" s="1" t="str" cm="1">
        <f t="array" ref="AF20">IF(ISBLANK(AC20),"",(_xlfn.IFS(AE20&gt;=13,"This case may be suitable for submission",AE20&lt;13,"Consider submitting an alternative case")))</f>
        <v/>
      </c>
    </row>
    <row r="21" spans="1:32" ht="46.5" customHeight="1" thickTop="1" thickBot="1" x14ac:dyDescent="0.3">
      <c r="A21" s="64"/>
      <c r="B21" s="50"/>
      <c r="C21" s="50"/>
      <c r="D21" s="50"/>
      <c r="E21" s="49"/>
      <c r="F21" s="51">
        <v>0</v>
      </c>
      <c r="G21" s="52"/>
      <c r="H21" s="50">
        <v>0</v>
      </c>
      <c r="I21" s="53"/>
      <c r="J21" s="50">
        <v>0</v>
      </c>
      <c r="K21" s="50"/>
      <c r="L21" s="50">
        <v>0</v>
      </c>
      <c r="M21" s="50"/>
      <c r="N21" s="50">
        <v>0</v>
      </c>
      <c r="O21" s="49"/>
      <c r="P21" s="50">
        <v>0</v>
      </c>
      <c r="Q21" s="50"/>
      <c r="R21" s="50">
        <v>0</v>
      </c>
      <c r="S21" s="50"/>
      <c r="T21" s="50">
        <v>0</v>
      </c>
      <c r="U21" s="49"/>
      <c r="V21" s="50">
        <v>0</v>
      </c>
      <c r="W21" s="53"/>
      <c r="X21" s="50">
        <v>0</v>
      </c>
      <c r="Y21" s="50"/>
      <c r="Z21" s="50">
        <v>0</v>
      </c>
      <c r="AA21" s="53"/>
      <c r="AB21" s="50">
        <v>0</v>
      </c>
      <c r="AC21" s="53"/>
      <c r="AD21" s="1" cm="1">
        <f t="array" ref="AD21">_xlfn.IFS(AC21="New",1,AC21="Follow up",0, AC21="",)</f>
        <v>0</v>
      </c>
      <c r="AE21" s="16" t="str">
        <f t="shared" si="1"/>
        <v xml:space="preserve"> </v>
      </c>
      <c r="AF21" s="33" t="str" cm="1">
        <f t="array" ref="AF21">IF(ISBLANK(AC21),"",(_xlfn.IFS(AE21&gt;=13,"This case may be suitable for submission",AE21&lt;13,"Consider submitting an alternative case")))</f>
        <v/>
      </c>
    </row>
    <row r="22" spans="1:32" ht="46.5" customHeight="1" thickTop="1" thickBot="1" x14ac:dyDescent="0.3">
      <c r="A22" s="64"/>
      <c r="B22" s="50"/>
      <c r="C22" s="50"/>
      <c r="D22" s="50"/>
      <c r="E22" s="49"/>
      <c r="F22" s="51">
        <v>0</v>
      </c>
      <c r="G22" s="52"/>
      <c r="H22" s="50">
        <v>0</v>
      </c>
      <c r="I22" s="53"/>
      <c r="J22" s="50">
        <v>0</v>
      </c>
      <c r="K22" s="50"/>
      <c r="L22" s="50">
        <v>0</v>
      </c>
      <c r="M22" s="50"/>
      <c r="N22" s="50">
        <v>0</v>
      </c>
      <c r="O22" s="49"/>
      <c r="P22" s="50">
        <v>0</v>
      </c>
      <c r="Q22" s="50"/>
      <c r="R22" s="50">
        <v>0</v>
      </c>
      <c r="S22" s="50"/>
      <c r="T22" s="50">
        <v>0</v>
      </c>
      <c r="U22" s="49"/>
      <c r="V22" s="50">
        <v>0</v>
      </c>
      <c r="W22" s="53"/>
      <c r="X22" s="50">
        <v>0</v>
      </c>
      <c r="Y22" s="50"/>
      <c r="Z22" s="50">
        <v>0</v>
      </c>
      <c r="AA22" s="53"/>
      <c r="AB22" s="50">
        <v>0</v>
      </c>
      <c r="AC22" s="53"/>
      <c r="AD22" s="1" cm="1">
        <f t="array" ref="AD22">_xlfn.IFS(AC22="New",1,AC22="Follow up",0, AC22="",)</f>
        <v>0</v>
      </c>
      <c r="AE22" s="16" t="str">
        <f t="shared" si="1"/>
        <v xml:space="preserve"> </v>
      </c>
      <c r="AF22" s="1" t="str" cm="1">
        <f t="array" ref="AF22">IF(ISBLANK(AC22),"",(_xlfn.IFS(AE22&gt;=13,"This case may be suitable for submission",AE22&lt;13,"Consider submitting an alternative case")))</f>
        <v/>
      </c>
    </row>
    <row r="23" spans="1:32" ht="46.5" customHeight="1" thickTop="1" thickBot="1" x14ac:dyDescent="0.3">
      <c r="A23" s="64"/>
      <c r="B23" s="50"/>
      <c r="C23" s="50"/>
      <c r="D23" s="50"/>
      <c r="E23" s="49"/>
      <c r="F23" s="51">
        <v>0</v>
      </c>
      <c r="G23" s="52"/>
      <c r="H23" s="50">
        <v>0</v>
      </c>
      <c r="I23" s="53"/>
      <c r="J23" s="50">
        <v>0</v>
      </c>
      <c r="K23" s="50"/>
      <c r="L23" s="50">
        <v>0</v>
      </c>
      <c r="M23" s="50"/>
      <c r="N23" s="50">
        <v>0</v>
      </c>
      <c r="O23" s="49"/>
      <c r="P23" s="50">
        <v>0</v>
      </c>
      <c r="Q23" s="50"/>
      <c r="R23" s="50">
        <v>0</v>
      </c>
      <c r="S23" s="50"/>
      <c r="T23" s="50">
        <v>0</v>
      </c>
      <c r="U23" s="49"/>
      <c r="V23" s="50">
        <v>0</v>
      </c>
      <c r="W23" s="53"/>
      <c r="X23" s="50">
        <v>0</v>
      </c>
      <c r="Y23" s="50"/>
      <c r="Z23" s="50">
        <v>0</v>
      </c>
      <c r="AA23" s="53"/>
      <c r="AB23" s="50">
        <v>0</v>
      </c>
      <c r="AC23" s="53"/>
      <c r="AD23" s="1" cm="1">
        <f t="array" ref="AD23">_xlfn.IFS(AC23="New",1,AC23="Follow up",0, AC23="",)</f>
        <v>0</v>
      </c>
      <c r="AE23" s="16" t="str">
        <f t="shared" si="1"/>
        <v xml:space="preserve"> </v>
      </c>
      <c r="AF23" s="40" t="str" cm="1">
        <f t="array" ref="AF23">IF(ISBLANK(AC23),"",(_xlfn.IFS(AE23&gt;=13,"This case may be suitable for submission",AE23&lt;13,"Consider submitting an alternative case")))</f>
        <v/>
      </c>
    </row>
    <row r="24" spans="1:32" ht="46.5" customHeight="1" thickTop="1" thickBot="1" x14ac:dyDescent="0.3">
      <c r="A24" s="64"/>
      <c r="B24" s="50"/>
      <c r="C24" s="50"/>
      <c r="D24" s="50"/>
      <c r="E24" s="49"/>
      <c r="F24" s="51">
        <v>0</v>
      </c>
      <c r="G24" s="52"/>
      <c r="H24" s="50">
        <v>0</v>
      </c>
      <c r="I24" s="53"/>
      <c r="J24" s="50">
        <v>0</v>
      </c>
      <c r="K24" s="50"/>
      <c r="L24" s="50">
        <v>0</v>
      </c>
      <c r="M24" s="50"/>
      <c r="N24" s="50">
        <v>0</v>
      </c>
      <c r="O24" s="49"/>
      <c r="P24" s="50">
        <v>0</v>
      </c>
      <c r="Q24" s="50"/>
      <c r="R24" s="50">
        <v>0</v>
      </c>
      <c r="S24" s="50"/>
      <c r="T24" s="50">
        <v>0</v>
      </c>
      <c r="U24" s="49"/>
      <c r="V24" s="50">
        <v>0</v>
      </c>
      <c r="W24" s="53"/>
      <c r="X24" s="50">
        <v>0</v>
      </c>
      <c r="Y24" s="50"/>
      <c r="Z24" s="50">
        <v>0</v>
      </c>
      <c r="AA24" s="53"/>
      <c r="AB24" s="50">
        <v>0</v>
      </c>
      <c r="AC24" s="53"/>
      <c r="AD24" s="1" cm="1">
        <f t="array" ref="AD24">_xlfn.IFS(AC24="New",1,AC24="Follow up",0, AC24="",)</f>
        <v>0</v>
      </c>
      <c r="AE24" s="16" t="str">
        <f t="shared" si="1"/>
        <v xml:space="preserve"> </v>
      </c>
      <c r="AF24" s="40" t="str" cm="1">
        <f t="array" ref="AF24">IF(ISBLANK(AC24),"",(_xlfn.IFS(AE24&gt;=13,"This case may be suitable for submission",AE24&lt;13,"Consider submitting an alternative case")))</f>
        <v/>
      </c>
    </row>
    <row r="25" spans="1:32" ht="46.5" customHeight="1" thickTop="1" thickBot="1" x14ac:dyDescent="0.3">
      <c r="A25" s="64"/>
      <c r="B25" s="50"/>
      <c r="C25" s="50"/>
      <c r="D25" s="50"/>
      <c r="E25" s="49"/>
      <c r="F25" s="51">
        <v>0</v>
      </c>
      <c r="G25" s="52"/>
      <c r="H25" s="50">
        <v>0</v>
      </c>
      <c r="I25" s="53"/>
      <c r="J25" s="50">
        <v>0</v>
      </c>
      <c r="K25" s="50"/>
      <c r="L25" s="50">
        <v>0</v>
      </c>
      <c r="M25" s="50"/>
      <c r="N25" s="50">
        <v>0</v>
      </c>
      <c r="O25" s="49"/>
      <c r="P25" s="50">
        <v>0</v>
      </c>
      <c r="Q25" s="50"/>
      <c r="R25" s="50">
        <v>0</v>
      </c>
      <c r="S25" s="50"/>
      <c r="T25" s="50">
        <v>0</v>
      </c>
      <c r="U25" s="49"/>
      <c r="V25" s="50">
        <v>0</v>
      </c>
      <c r="W25" s="53"/>
      <c r="X25" s="50">
        <v>0</v>
      </c>
      <c r="Y25" s="50"/>
      <c r="Z25" s="50">
        <v>0</v>
      </c>
      <c r="AA25" s="53"/>
      <c r="AB25" s="50">
        <v>0</v>
      </c>
      <c r="AC25" s="53"/>
      <c r="AD25" s="1" cm="1">
        <f t="array" ref="AD25">_xlfn.IFS(AC25="New",1,AC25="Follow up",0, AC25="",)</f>
        <v>0</v>
      </c>
      <c r="AE25" s="16" t="str">
        <f t="shared" si="1"/>
        <v xml:space="preserve"> </v>
      </c>
      <c r="AF25" s="40" t="str" cm="1">
        <f t="array" ref="AF25">IF(ISBLANK(AC25),"",(_xlfn.IFS(AE25&gt;=13,"This case may be suitable for submission",AE25&lt;13,"Consider submitting an alternative case")))</f>
        <v/>
      </c>
    </row>
    <row r="26" spans="1:32" ht="46.5" customHeight="1" thickTop="1" thickBot="1" x14ac:dyDescent="0.3">
      <c r="A26" s="64"/>
      <c r="B26" s="50"/>
      <c r="C26" s="50"/>
      <c r="D26" s="50"/>
      <c r="E26" s="49"/>
      <c r="F26" s="51">
        <v>0</v>
      </c>
      <c r="G26" s="52"/>
      <c r="H26" s="50">
        <v>0</v>
      </c>
      <c r="I26" s="53"/>
      <c r="J26" s="50">
        <v>0</v>
      </c>
      <c r="K26" s="50"/>
      <c r="L26" s="50">
        <v>0</v>
      </c>
      <c r="M26" s="50"/>
      <c r="N26" s="50">
        <v>0</v>
      </c>
      <c r="O26" s="49"/>
      <c r="P26" s="50">
        <v>0</v>
      </c>
      <c r="Q26" s="50"/>
      <c r="R26" s="50">
        <v>0</v>
      </c>
      <c r="S26" s="50"/>
      <c r="T26" s="50">
        <v>0</v>
      </c>
      <c r="U26" s="49"/>
      <c r="V26" s="50">
        <v>0</v>
      </c>
      <c r="W26" s="53"/>
      <c r="X26" s="50">
        <v>0</v>
      </c>
      <c r="Y26" s="50"/>
      <c r="Z26" s="50">
        <v>0</v>
      </c>
      <c r="AA26" s="53"/>
      <c r="AB26" s="50">
        <v>0</v>
      </c>
      <c r="AC26" s="53"/>
      <c r="AD26" s="1" cm="1">
        <f t="array" ref="AD26">_xlfn.IFS(AC26="New",1,AC26="Follow up",0, AC26="",)</f>
        <v>0</v>
      </c>
      <c r="AE26" s="16" t="str">
        <f t="shared" si="1"/>
        <v xml:space="preserve"> </v>
      </c>
      <c r="AF26" s="40" t="str" cm="1">
        <f t="array" ref="AF26">IF(ISBLANK(AC26),"",(_xlfn.IFS(AE26&gt;=13,"This case may be suitable for submission",AE26&lt;13,"Consider submitting an alternative case")))</f>
        <v/>
      </c>
    </row>
    <row r="27" spans="1:32" ht="46.5" customHeight="1" thickTop="1" thickBot="1" x14ac:dyDescent="0.3">
      <c r="A27" s="64"/>
      <c r="B27" s="50"/>
      <c r="C27" s="50"/>
      <c r="D27" s="50"/>
      <c r="E27" s="49"/>
      <c r="F27" s="51">
        <v>0</v>
      </c>
      <c r="G27" s="52"/>
      <c r="H27" s="50">
        <v>0</v>
      </c>
      <c r="I27" s="53"/>
      <c r="J27" s="50">
        <v>0</v>
      </c>
      <c r="K27" s="50"/>
      <c r="L27" s="50">
        <v>0</v>
      </c>
      <c r="M27" s="50"/>
      <c r="N27" s="50">
        <v>0</v>
      </c>
      <c r="O27" s="49"/>
      <c r="P27" s="50">
        <v>0</v>
      </c>
      <c r="Q27" s="50"/>
      <c r="R27" s="50">
        <v>0</v>
      </c>
      <c r="S27" s="50"/>
      <c r="T27" s="50">
        <v>0</v>
      </c>
      <c r="U27" s="49"/>
      <c r="V27" s="50">
        <v>0</v>
      </c>
      <c r="W27" s="53"/>
      <c r="X27" s="50">
        <v>0</v>
      </c>
      <c r="Y27" s="50"/>
      <c r="Z27" s="50">
        <v>0</v>
      </c>
      <c r="AA27" s="53"/>
      <c r="AB27" s="50">
        <v>0</v>
      </c>
      <c r="AC27" s="53"/>
      <c r="AD27" s="1" cm="1">
        <f t="array" ref="AD27">_xlfn.IFS(AC27="New",1,AC27="Follow up",0, AC27="",)</f>
        <v>0</v>
      </c>
      <c r="AE27" s="16" t="str">
        <f t="shared" si="1"/>
        <v xml:space="preserve"> </v>
      </c>
      <c r="AF27" s="1" t="str" cm="1">
        <f t="array" ref="AF27">IF(ISBLANK(AC27),"",(_xlfn.IFS(AE27&gt;=13,"This case may be suitable for submission",AE27&lt;13,"Consider submitting an alternative case")))</f>
        <v/>
      </c>
    </row>
    <row r="28" spans="1:32" ht="46.5" customHeight="1" thickTop="1" thickBot="1" x14ac:dyDescent="0.3">
      <c r="A28" s="64"/>
      <c r="B28" s="50"/>
      <c r="C28" s="50"/>
      <c r="D28" s="50"/>
      <c r="E28" s="49"/>
      <c r="F28" s="51">
        <v>0</v>
      </c>
      <c r="G28" s="52"/>
      <c r="H28" s="50">
        <v>0</v>
      </c>
      <c r="I28" s="53"/>
      <c r="J28" s="50">
        <v>0</v>
      </c>
      <c r="K28" s="50"/>
      <c r="L28" s="50">
        <v>0</v>
      </c>
      <c r="M28" s="50"/>
      <c r="N28" s="50">
        <v>0</v>
      </c>
      <c r="O28" s="49"/>
      <c r="P28" s="50">
        <v>0</v>
      </c>
      <c r="Q28" s="50"/>
      <c r="R28" s="50">
        <v>0</v>
      </c>
      <c r="S28" s="50"/>
      <c r="T28" s="50">
        <v>0</v>
      </c>
      <c r="U28" s="49"/>
      <c r="V28" s="50">
        <v>0</v>
      </c>
      <c r="W28" s="53"/>
      <c r="X28" s="50">
        <v>0</v>
      </c>
      <c r="Y28" s="50"/>
      <c r="Z28" s="50">
        <v>0</v>
      </c>
      <c r="AA28" s="53"/>
      <c r="AB28" s="50">
        <v>0</v>
      </c>
      <c r="AC28" s="53"/>
      <c r="AD28" s="1" cm="1">
        <f t="array" ref="AD28">_xlfn.IFS(AC28="New",1,AC28="Follow up",0, AC28="",)</f>
        <v>0</v>
      </c>
      <c r="AE28" s="16" t="str">
        <f t="shared" si="1"/>
        <v xml:space="preserve"> </v>
      </c>
      <c r="AF28" s="1" t="str" cm="1">
        <f t="array" ref="AF28">IF(ISBLANK(AC28),"",(_xlfn.IFS(AE28&gt;=13,"This case may be suitable for submission",AE28&lt;13,"Consider submitting an alternative case")))</f>
        <v/>
      </c>
    </row>
    <row r="29" spans="1:32" ht="46.5" customHeight="1" thickTop="1" thickBot="1" x14ac:dyDescent="0.3">
      <c r="A29" s="65"/>
      <c r="B29" s="50"/>
      <c r="C29" s="50"/>
      <c r="D29" s="50"/>
      <c r="E29" s="49"/>
      <c r="F29" s="51">
        <v>0</v>
      </c>
      <c r="G29" s="52"/>
      <c r="H29" s="50">
        <v>0</v>
      </c>
      <c r="I29" s="53"/>
      <c r="J29" s="50">
        <v>0</v>
      </c>
      <c r="K29" s="50"/>
      <c r="L29" s="50">
        <v>0</v>
      </c>
      <c r="M29" s="50"/>
      <c r="N29" s="50">
        <v>0</v>
      </c>
      <c r="O29" s="49"/>
      <c r="P29" s="50">
        <v>0</v>
      </c>
      <c r="Q29" s="50"/>
      <c r="R29" s="50">
        <v>0</v>
      </c>
      <c r="S29" s="50"/>
      <c r="T29" s="50">
        <v>0</v>
      </c>
      <c r="U29" s="49"/>
      <c r="V29" s="50">
        <v>0</v>
      </c>
      <c r="W29" s="53"/>
      <c r="X29" s="50">
        <v>0</v>
      </c>
      <c r="Y29" s="50"/>
      <c r="Z29" s="50">
        <v>0</v>
      </c>
      <c r="AA29" s="53"/>
      <c r="AB29" s="50">
        <v>0</v>
      </c>
      <c r="AC29" s="53"/>
      <c r="AD29" s="1" cm="1">
        <f t="array" ref="AD29">_xlfn.IFS(AC29="New",1,AC29="Follow up",0, AC29="",)</f>
        <v>0</v>
      </c>
      <c r="AE29" s="16" t="str">
        <f t="shared" si="1"/>
        <v xml:space="preserve"> </v>
      </c>
      <c r="AF29" s="1" t="str" cm="1">
        <f t="array" ref="AF29">IF(ISBLANK(AC29),"",(_xlfn.IFS(AE29&gt;=13,"This case may be suitable for submission",AE29&lt;13,"Consider submitting an alternative case")))</f>
        <v/>
      </c>
    </row>
    <row r="30" spans="1:32" ht="46.5" customHeight="1" thickTop="1" thickBot="1" x14ac:dyDescent="0.3">
      <c r="A30" s="16"/>
      <c r="B30" s="50"/>
      <c r="C30" s="50"/>
      <c r="D30" s="50"/>
      <c r="E30" s="49"/>
      <c r="F30" s="51">
        <v>0</v>
      </c>
      <c r="G30" s="52"/>
      <c r="H30" s="50">
        <v>0</v>
      </c>
      <c r="I30" s="53"/>
      <c r="J30" s="50">
        <v>0</v>
      </c>
      <c r="K30" s="50"/>
      <c r="L30" s="50">
        <v>0</v>
      </c>
      <c r="M30" s="50"/>
      <c r="N30" s="50">
        <v>0</v>
      </c>
      <c r="O30" s="49"/>
      <c r="P30" s="50">
        <v>0</v>
      </c>
      <c r="Q30" s="50"/>
      <c r="R30" s="50">
        <v>0</v>
      </c>
      <c r="S30" s="50"/>
      <c r="T30" s="50">
        <v>0</v>
      </c>
      <c r="U30" s="49"/>
      <c r="V30" s="50">
        <v>0</v>
      </c>
      <c r="W30" s="53"/>
      <c r="X30" s="50">
        <v>0</v>
      </c>
      <c r="Y30" s="50"/>
      <c r="Z30" s="50">
        <v>0</v>
      </c>
      <c r="AA30" s="53"/>
      <c r="AB30" s="50">
        <v>0</v>
      </c>
      <c r="AC30" s="53"/>
      <c r="AD30" s="1" cm="1">
        <f t="array" ref="AD30">_xlfn.IFS(AC30="New",1,AC30="Follow up",0, AC30="",)</f>
        <v>0</v>
      </c>
      <c r="AE30" s="16" t="str">
        <f t="shared" si="1"/>
        <v xml:space="preserve"> </v>
      </c>
      <c r="AF30" s="1" t="str" cm="1">
        <f t="array" ref="AF30">IF(ISBLANK(AC30),"",(_xlfn.IFS(AE30&gt;=13,"This case may be suitable for submission",AE30&lt;13,"Consider submitting an alternative case")))</f>
        <v/>
      </c>
    </row>
    <row r="31" spans="1:32" ht="46.5" customHeight="1" thickTop="1" thickBot="1" x14ac:dyDescent="0.3">
      <c r="A31" s="64"/>
      <c r="B31" s="50"/>
      <c r="C31" s="50"/>
      <c r="D31" s="50"/>
      <c r="E31" s="49"/>
      <c r="F31" s="51">
        <v>0</v>
      </c>
      <c r="G31" s="52"/>
      <c r="H31" s="50">
        <v>0</v>
      </c>
      <c r="I31" s="53"/>
      <c r="J31" s="50">
        <v>0</v>
      </c>
      <c r="K31" s="50"/>
      <c r="L31" s="50">
        <v>0</v>
      </c>
      <c r="M31" s="50"/>
      <c r="N31" s="50">
        <v>0</v>
      </c>
      <c r="O31" s="49"/>
      <c r="P31" s="50">
        <v>0</v>
      </c>
      <c r="Q31" s="50"/>
      <c r="R31" s="50">
        <v>0</v>
      </c>
      <c r="S31" s="50"/>
      <c r="T31" s="50">
        <v>0</v>
      </c>
      <c r="U31" s="49"/>
      <c r="V31" s="50">
        <v>0</v>
      </c>
      <c r="W31" s="53"/>
      <c r="X31" s="50">
        <v>0</v>
      </c>
      <c r="Y31" s="50"/>
      <c r="Z31" s="50">
        <v>0</v>
      </c>
      <c r="AA31" s="53"/>
      <c r="AB31" s="50">
        <v>0</v>
      </c>
      <c r="AC31" s="53"/>
      <c r="AD31" s="1" cm="1">
        <f t="array" ref="AD31">_xlfn.IFS(AC31="New",1,AC31="Follow up",0, AC31="",)</f>
        <v>0</v>
      </c>
      <c r="AE31" s="16" t="str">
        <f t="shared" si="1"/>
        <v xml:space="preserve"> </v>
      </c>
      <c r="AF31" s="1" t="str" cm="1">
        <f t="array" ref="AF31">IF(ISBLANK(AC31),"",(_xlfn.IFS(AE31&gt;=13,"This case may be suitable for submission",AE31&lt;13,"Consider submitting an alternative case")))</f>
        <v/>
      </c>
    </row>
    <row r="32" spans="1:32" ht="46.5" customHeight="1" thickTop="1" thickBot="1" x14ac:dyDescent="0.3">
      <c r="A32" s="64"/>
      <c r="B32" s="50"/>
      <c r="C32" s="50"/>
      <c r="D32" s="50"/>
      <c r="E32" s="49"/>
      <c r="F32" s="51">
        <v>0</v>
      </c>
      <c r="G32" s="52"/>
      <c r="H32" s="50">
        <v>0</v>
      </c>
      <c r="I32" s="53"/>
      <c r="J32" s="50">
        <v>0</v>
      </c>
      <c r="K32" s="50"/>
      <c r="L32" s="50">
        <v>0</v>
      </c>
      <c r="M32" s="50"/>
      <c r="N32" s="50">
        <v>0</v>
      </c>
      <c r="O32" s="49"/>
      <c r="P32" s="50">
        <v>0</v>
      </c>
      <c r="Q32" s="50"/>
      <c r="R32" s="50">
        <v>0</v>
      </c>
      <c r="S32" s="50"/>
      <c r="T32" s="50">
        <v>0</v>
      </c>
      <c r="U32" s="49"/>
      <c r="V32" s="50">
        <v>0</v>
      </c>
      <c r="W32" s="53"/>
      <c r="X32" s="50">
        <v>0</v>
      </c>
      <c r="Y32" s="50"/>
      <c r="Z32" s="50">
        <v>0</v>
      </c>
      <c r="AA32" s="53"/>
      <c r="AB32" s="50">
        <v>0</v>
      </c>
      <c r="AC32" s="53"/>
      <c r="AD32" s="1" cm="1">
        <f t="array" ref="AD32">_xlfn.IFS(AC32="New",1,AC32="Follow up",0, AC32="",)</f>
        <v>0</v>
      </c>
      <c r="AE32" s="16" t="str">
        <f t="shared" si="1"/>
        <v xml:space="preserve"> </v>
      </c>
      <c r="AF32" s="1" t="str" cm="1">
        <f t="array" ref="AF32">IF(ISBLANK(AC32),"",(_xlfn.IFS(AE32&gt;=13,"This case may be suitable for submission",AE32&lt;13,"Consider submitting an alternative case")))</f>
        <v/>
      </c>
    </row>
    <row r="33" spans="1:32" ht="46.5" customHeight="1" thickTop="1" thickBot="1" x14ac:dyDescent="0.3">
      <c r="A33" s="65"/>
      <c r="B33" s="50"/>
      <c r="C33" s="50"/>
      <c r="D33" s="50"/>
      <c r="E33" s="49"/>
      <c r="F33" s="51">
        <v>0</v>
      </c>
      <c r="G33" s="52"/>
      <c r="H33" s="50">
        <v>0</v>
      </c>
      <c r="I33" s="53"/>
      <c r="J33" s="50">
        <v>0</v>
      </c>
      <c r="K33" s="50"/>
      <c r="L33" s="50">
        <v>0</v>
      </c>
      <c r="M33" s="50"/>
      <c r="N33" s="50">
        <v>0</v>
      </c>
      <c r="O33" s="49"/>
      <c r="P33" s="50">
        <v>0</v>
      </c>
      <c r="Q33" s="50"/>
      <c r="R33" s="50">
        <v>0</v>
      </c>
      <c r="S33" s="50"/>
      <c r="T33" s="50">
        <v>0</v>
      </c>
      <c r="U33" s="49"/>
      <c r="V33" s="50">
        <v>0</v>
      </c>
      <c r="W33" s="53"/>
      <c r="X33" s="50">
        <v>0</v>
      </c>
      <c r="Y33" s="50"/>
      <c r="Z33" s="50">
        <v>0</v>
      </c>
      <c r="AA33" s="53"/>
      <c r="AB33" s="50">
        <v>0</v>
      </c>
      <c r="AC33" s="53"/>
      <c r="AD33" s="1" cm="1">
        <f t="array" ref="AD33">_xlfn.IFS(AC33="New",1,AC33="Follow up",0, AC33="",)</f>
        <v>0</v>
      </c>
      <c r="AE33" s="16" t="str">
        <f t="shared" si="1"/>
        <v xml:space="preserve"> </v>
      </c>
      <c r="AF33" s="1" t="str" cm="1">
        <f t="array" ref="AF33">IF(ISBLANK(AC33),"",(_xlfn.IFS(AE33&gt;=13,"This case may be suitable for submission",AE33&lt;13,"Consider submitting an alternative case")))</f>
        <v/>
      </c>
    </row>
    <row r="34" spans="1:32" ht="46.5" customHeight="1" thickTop="1" thickBot="1" x14ac:dyDescent="0.3">
      <c r="A34" s="16"/>
      <c r="B34" s="50"/>
      <c r="C34" s="50"/>
      <c r="D34" s="50"/>
      <c r="E34" s="49"/>
      <c r="F34" s="51">
        <v>0</v>
      </c>
      <c r="G34" s="52"/>
      <c r="H34" s="50">
        <v>0</v>
      </c>
      <c r="I34" s="53"/>
      <c r="J34" s="50">
        <v>0</v>
      </c>
      <c r="K34" s="50"/>
      <c r="L34" s="50">
        <v>0</v>
      </c>
      <c r="M34" s="50"/>
      <c r="N34" s="50">
        <v>0</v>
      </c>
      <c r="O34" s="49"/>
      <c r="P34" s="50">
        <v>0</v>
      </c>
      <c r="Q34" s="50"/>
      <c r="R34" s="50">
        <v>0</v>
      </c>
      <c r="S34" s="50"/>
      <c r="T34" s="50">
        <v>0</v>
      </c>
      <c r="U34" s="49"/>
      <c r="V34" s="50">
        <v>0</v>
      </c>
      <c r="W34" s="53"/>
      <c r="X34" s="50">
        <v>0</v>
      </c>
      <c r="Y34" s="50"/>
      <c r="Z34" s="50">
        <v>0</v>
      </c>
      <c r="AA34" s="53"/>
      <c r="AB34" s="50">
        <v>0</v>
      </c>
      <c r="AC34" s="53"/>
      <c r="AD34" s="1" cm="1">
        <f t="array" ref="AD34">_xlfn.IFS(AC34="New",1,AC34="Follow up",0, AC34="",)</f>
        <v>0</v>
      </c>
      <c r="AE34" s="16" t="str">
        <f t="shared" si="1"/>
        <v xml:space="preserve"> </v>
      </c>
      <c r="AF34" s="1" t="str" cm="1">
        <f t="array" ref="AF34">IF(ISBLANK(AC34),"",(_xlfn.IFS(AE34&gt;=13,"This case may be suitable for submission",AE34&lt;13,"Consider submitting an alternative case")))</f>
        <v/>
      </c>
    </row>
    <row r="35" spans="1:32" ht="46.5" customHeight="1" thickTop="1" thickBot="1" x14ac:dyDescent="0.3">
      <c r="A35" s="66"/>
      <c r="B35" s="50"/>
      <c r="C35" s="50"/>
      <c r="D35" s="50"/>
      <c r="E35" s="49"/>
      <c r="F35" s="51">
        <v>0</v>
      </c>
      <c r="G35" s="52"/>
      <c r="H35" s="50">
        <v>0</v>
      </c>
      <c r="I35" s="53"/>
      <c r="J35" s="50">
        <v>0</v>
      </c>
      <c r="K35" s="50"/>
      <c r="L35" s="50">
        <v>0</v>
      </c>
      <c r="M35" s="50"/>
      <c r="N35" s="50">
        <v>0</v>
      </c>
      <c r="O35" s="49"/>
      <c r="P35" s="50">
        <v>0</v>
      </c>
      <c r="Q35" s="50"/>
      <c r="R35" s="50">
        <v>0</v>
      </c>
      <c r="S35" s="50"/>
      <c r="T35" s="50">
        <v>0</v>
      </c>
      <c r="U35" s="49"/>
      <c r="V35" s="50">
        <v>0</v>
      </c>
      <c r="W35" s="53"/>
      <c r="X35" s="50">
        <v>0</v>
      </c>
      <c r="Y35" s="50"/>
      <c r="Z35" s="50">
        <v>0</v>
      </c>
      <c r="AA35" s="53"/>
      <c r="AB35" s="50">
        <v>0</v>
      </c>
      <c r="AC35" s="53"/>
      <c r="AD35" s="1" cm="1">
        <f t="array" ref="AD35">_xlfn.IFS(AC35="New",1,AC35="Follow up",0, AC35="",)</f>
        <v>0</v>
      </c>
      <c r="AE35" s="16" t="str">
        <f t="shared" si="1"/>
        <v xml:space="preserve"> </v>
      </c>
      <c r="AF35" s="1" t="str" cm="1">
        <f t="array" ref="AF35">IF(ISBLANK(AC35),"",(_xlfn.IFS(AE35&gt;=13,"This case may be suitable for submission",AE35&lt;13,"Consider submitting an alternative case")))</f>
        <v/>
      </c>
    </row>
    <row r="36" spans="1:32" ht="46.5" customHeight="1" thickTop="1" thickBot="1" x14ac:dyDescent="0.3">
      <c r="A36" s="66"/>
      <c r="B36" s="50"/>
      <c r="C36" s="50"/>
      <c r="D36" s="50"/>
      <c r="E36" s="49"/>
      <c r="F36" s="51">
        <v>0</v>
      </c>
      <c r="G36" s="52"/>
      <c r="H36" s="50">
        <v>0</v>
      </c>
      <c r="I36" s="53"/>
      <c r="J36" s="50">
        <v>0</v>
      </c>
      <c r="K36" s="50"/>
      <c r="L36" s="50">
        <v>0</v>
      </c>
      <c r="M36" s="50"/>
      <c r="N36" s="50">
        <v>0</v>
      </c>
      <c r="O36" s="49"/>
      <c r="P36" s="50">
        <v>0</v>
      </c>
      <c r="Q36" s="50"/>
      <c r="R36" s="50">
        <v>0</v>
      </c>
      <c r="S36" s="50"/>
      <c r="T36" s="50">
        <v>0</v>
      </c>
      <c r="U36" s="49"/>
      <c r="V36" s="50">
        <v>0</v>
      </c>
      <c r="W36" s="53"/>
      <c r="X36" s="50">
        <v>0</v>
      </c>
      <c r="Y36" s="50"/>
      <c r="Z36" s="50">
        <v>0</v>
      </c>
      <c r="AA36" s="53"/>
      <c r="AB36" s="50">
        <v>0</v>
      </c>
      <c r="AC36" s="53"/>
      <c r="AD36" s="1" cm="1">
        <f t="array" ref="AD36">_xlfn.IFS(AC36="New",1,AC36="Follow up",0, AC36="",)</f>
        <v>0</v>
      </c>
      <c r="AE36" s="16" t="str">
        <f t="shared" si="1"/>
        <v xml:space="preserve"> </v>
      </c>
      <c r="AF36" s="1" t="str" cm="1">
        <f t="array" ref="AF36">IF(ISBLANK(AC36),"",(_xlfn.IFS(AE36&gt;=13,"This case may be suitable for submission",AE36&lt;13,"Consider submitting an alternative case")))</f>
        <v/>
      </c>
    </row>
    <row r="37" spans="1:32" ht="46.5" customHeight="1" thickTop="1" thickBot="1" x14ac:dyDescent="0.3">
      <c r="A37" s="66"/>
      <c r="B37" s="50"/>
      <c r="C37" s="50"/>
      <c r="D37" s="50"/>
      <c r="E37" s="49"/>
      <c r="F37" s="51">
        <v>0</v>
      </c>
      <c r="G37" s="52"/>
      <c r="H37" s="50">
        <v>0</v>
      </c>
      <c r="I37" s="53"/>
      <c r="J37" s="50">
        <v>0</v>
      </c>
      <c r="K37" s="50"/>
      <c r="L37" s="50">
        <v>0</v>
      </c>
      <c r="M37" s="50"/>
      <c r="N37" s="50">
        <v>0</v>
      </c>
      <c r="O37" s="49"/>
      <c r="P37" s="50">
        <v>0</v>
      </c>
      <c r="Q37" s="50"/>
      <c r="R37" s="50">
        <v>0</v>
      </c>
      <c r="S37" s="50"/>
      <c r="T37" s="50">
        <v>0</v>
      </c>
      <c r="U37" s="49"/>
      <c r="V37" s="50">
        <v>0</v>
      </c>
      <c r="W37" s="53"/>
      <c r="X37" s="50">
        <v>0</v>
      </c>
      <c r="Y37" s="50"/>
      <c r="Z37" s="50">
        <v>0</v>
      </c>
      <c r="AA37" s="53"/>
      <c r="AB37" s="50">
        <v>0</v>
      </c>
      <c r="AC37" s="53"/>
      <c r="AD37" s="1" cm="1">
        <f t="array" ref="AD37">_xlfn.IFS(AC37="New",1,AC37="Follow up",0, AC37="",)</f>
        <v>0</v>
      </c>
      <c r="AE37" s="16" t="str">
        <f t="shared" si="1"/>
        <v xml:space="preserve"> </v>
      </c>
      <c r="AF37" s="1" t="str" cm="1">
        <f t="array" ref="AF37">IF(ISBLANK(AC37),"",(_xlfn.IFS(AE37&gt;=13,"This case may be suitable for submission",AE37&lt;13,"Consider submitting an alternative case")))</f>
        <v/>
      </c>
    </row>
    <row r="38" spans="1:32" ht="46.5" customHeight="1" thickTop="1" thickBot="1" x14ac:dyDescent="0.3">
      <c r="A38" s="66"/>
      <c r="B38" s="50"/>
      <c r="C38" s="50"/>
      <c r="D38" s="50"/>
      <c r="E38" s="49"/>
      <c r="F38" s="51">
        <v>0</v>
      </c>
      <c r="G38" s="52"/>
      <c r="H38" s="50">
        <v>0</v>
      </c>
      <c r="I38" s="53"/>
      <c r="J38" s="50">
        <v>0</v>
      </c>
      <c r="K38" s="50"/>
      <c r="L38" s="50">
        <v>0</v>
      </c>
      <c r="M38" s="50"/>
      <c r="N38" s="50">
        <v>0</v>
      </c>
      <c r="O38" s="49"/>
      <c r="P38" s="50">
        <v>0</v>
      </c>
      <c r="Q38" s="50"/>
      <c r="R38" s="50">
        <v>0</v>
      </c>
      <c r="S38" s="50"/>
      <c r="T38" s="50">
        <v>0</v>
      </c>
      <c r="U38" s="49"/>
      <c r="V38" s="50">
        <v>0</v>
      </c>
      <c r="W38" s="53"/>
      <c r="X38" s="50">
        <v>0</v>
      </c>
      <c r="Y38" s="50"/>
      <c r="Z38" s="50">
        <v>0</v>
      </c>
      <c r="AA38" s="53"/>
      <c r="AB38" s="50">
        <v>0</v>
      </c>
      <c r="AC38" s="53"/>
      <c r="AD38" s="1" cm="1">
        <f t="array" ref="AD38">_xlfn.IFS(AC38="New",1,AC38="Follow up",0, AC38="",)</f>
        <v>0</v>
      </c>
      <c r="AE38" s="16" t="str">
        <f t="shared" si="1"/>
        <v xml:space="preserve"> </v>
      </c>
      <c r="AF38" s="1" t="str" cm="1">
        <f t="array" ref="AF38">IF(ISBLANK(AC38),"",(_xlfn.IFS(AE38&gt;=13,"This case may be suitable for submission",AE38&lt;13,"Consider submitting an alternative case")))</f>
        <v/>
      </c>
    </row>
    <row r="39" spans="1:32" ht="46.5" customHeight="1" thickTop="1" thickBot="1" x14ac:dyDescent="0.3">
      <c r="A39" s="66"/>
      <c r="B39" s="50"/>
      <c r="C39" s="50"/>
      <c r="D39" s="50"/>
      <c r="E39" s="49"/>
      <c r="F39" s="51">
        <v>0</v>
      </c>
      <c r="G39" s="52"/>
      <c r="H39" s="50">
        <v>0</v>
      </c>
      <c r="I39" s="53"/>
      <c r="J39" s="50">
        <v>0</v>
      </c>
      <c r="K39" s="50"/>
      <c r="L39" s="50">
        <v>0</v>
      </c>
      <c r="M39" s="50"/>
      <c r="N39" s="50">
        <v>0</v>
      </c>
      <c r="O39" s="49"/>
      <c r="P39" s="50">
        <v>0</v>
      </c>
      <c r="Q39" s="50"/>
      <c r="R39" s="50">
        <v>0</v>
      </c>
      <c r="S39" s="50"/>
      <c r="T39" s="50">
        <v>0</v>
      </c>
      <c r="U39" s="49"/>
      <c r="V39" s="50">
        <v>0</v>
      </c>
      <c r="W39" s="53"/>
      <c r="X39" s="50">
        <v>0</v>
      </c>
      <c r="Y39" s="50"/>
      <c r="Z39" s="50">
        <v>0</v>
      </c>
      <c r="AA39" s="53"/>
      <c r="AB39" s="50">
        <v>0</v>
      </c>
      <c r="AC39" s="53"/>
      <c r="AD39" s="1" cm="1">
        <f t="array" ref="AD39">_xlfn.IFS(AC39="New",1,AC39="Follow up",0, AC39="",)</f>
        <v>0</v>
      </c>
      <c r="AE39" s="16" t="str">
        <f t="shared" si="1"/>
        <v xml:space="preserve"> </v>
      </c>
      <c r="AF39" s="1" t="str" cm="1">
        <f t="array" ref="AF39">IF(ISBLANK(AC39),"",(_xlfn.IFS(AE39&gt;=13,"This case may be suitable for submission",AE39&lt;13,"Consider submitting an alternative case")))</f>
        <v/>
      </c>
    </row>
    <row r="40" spans="1:32" ht="46.5" customHeight="1" thickTop="1" thickBot="1" x14ac:dyDescent="0.3">
      <c r="A40" s="66"/>
      <c r="B40" s="50"/>
      <c r="C40" s="50"/>
      <c r="D40" s="50"/>
      <c r="E40" s="49"/>
      <c r="F40" s="51">
        <v>0</v>
      </c>
      <c r="G40" s="52"/>
      <c r="H40" s="50">
        <v>0</v>
      </c>
      <c r="I40" s="53"/>
      <c r="J40" s="50">
        <v>0</v>
      </c>
      <c r="K40" s="50"/>
      <c r="L40" s="50">
        <v>0</v>
      </c>
      <c r="M40" s="50"/>
      <c r="N40" s="50">
        <v>0</v>
      </c>
      <c r="O40" s="49"/>
      <c r="P40" s="50">
        <v>0</v>
      </c>
      <c r="Q40" s="50"/>
      <c r="R40" s="50">
        <v>0</v>
      </c>
      <c r="S40" s="50"/>
      <c r="T40" s="50">
        <v>0</v>
      </c>
      <c r="U40" s="49"/>
      <c r="V40" s="50">
        <v>0</v>
      </c>
      <c r="W40" s="53"/>
      <c r="X40" s="50">
        <v>0</v>
      </c>
      <c r="Y40" s="50"/>
      <c r="Z40" s="50">
        <v>0</v>
      </c>
      <c r="AA40" s="53"/>
      <c r="AB40" s="50">
        <v>0</v>
      </c>
      <c r="AC40" s="53"/>
      <c r="AD40" s="1" cm="1">
        <f t="array" ref="AD40">_xlfn.IFS(AC40="New",1,AC40="Follow up",0, AC40="",)</f>
        <v>0</v>
      </c>
      <c r="AE40" s="16" t="str">
        <f t="shared" si="1"/>
        <v xml:space="preserve"> </v>
      </c>
      <c r="AF40" s="1" t="str" cm="1">
        <f t="array" ref="AF40">IF(ISBLANK(AC40),"",(_xlfn.IFS(AE40&gt;=13,"This case may be suitable for submission",AE40&lt;13,"Consider submitting an alternative case")))</f>
        <v/>
      </c>
    </row>
    <row r="41" spans="1:32" ht="46.5" customHeight="1" thickTop="1" thickBot="1" x14ac:dyDescent="0.3">
      <c r="A41" s="66"/>
      <c r="B41" s="50"/>
      <c r="C41" s="50"/>
      <c r="D41" s="50"/>
      <c r="E41" s="49"/>
      <c r="F41" s="51">
        <v>0</v>
      </c>
      <c r="G41" s="52"/>
      <c r="H41" s="50">
        <v>0</v>
      </c>
      <c r="I41" s="53"/>
      <c r="J41" s="50">
        <v>0</v>
      </c>
      <c r="K41" s="50"/>
      <c r="L41" s="50">
        <v>0</v>
      </c>
      <c r="M41" s="50"/>
      <c r="N41" s="50">
        <v>0</v>
      </c>
      <c r="O41" s="49"/>
      <c r="P41" s="50">
        <v>0</v>
      </c>
      <c r="Q41" s="50"/>
      <c r="R41" s="50">
        <v>0</v>
      </c>
      <c r="S41" s="50"/>
      <c r="T41" s="50">
        <v>0</v>
      </c>
      <c r="U41" s="49"/>
      <c r="V41" s="50">
        <v>0</v>
      </c>
      <c r="W41" s="53"/>
      <c r="X41" s="50">
        <v>0</v>
      </c>
      <c r="Y41" s="50"/>
      <c r="Z41" s="50">
        <v>0</v>
      </c>
      <c r="AA41" s="53"/>
      <c r="AB41" s="50">
        <v>0</v>
      </c>
      <c r="AC41" s="53"/>
      <c r="AD41" s="1" cm="1">
        <f t="array" ref="AD41">_xlfn.IFS(AC41="New",1,AC41="Follow up",0, AC41="",)</f>
        <v>0</v>
      </c>
      <c r="AE41" s="16" t="str">
        <f t="shared" si="1"/>
        <v xml:space="preserve"> </v>
      </c>
      <c r="AF41" s="1" t="str" cm="1">
        <f t="array" ref="AF41">IF(ISBLANK(AC41),"",(_xlfn.IFS(AE41&gt;=13,"This case may be suitable for submission",AE41&lt;13,"Consider submitting an alternative case")))</f>
        <v/>
      </c>
    </row>
    <row r="42" spans="1:32" ht="46.5" customHeight="1" thickTop="1" thickBot="1" x14ac:dyDescent="0.3">
      <c r="A42" s="66"/>
      <c r="B42" s="50"/>
      <c r="C42" s="50"/>
      <c r="D42" s="50"/>
      <c r="E42" s="49"/>
      <c r="F42" s="51">
        <v>0</v>
      </c>
      <c r="G42" s="52"/>
      <c r="H42" s="50">
        <v>0</v>
      </c>
      <c r="I42" s="53"/>
      <c r="J42" s="50">
        <v>0</v>
      </c>
      <c r="K42" s="50"/>
      <c r="L42" s="50">
        <v>0</v>
      </c>
      <c r="M42" s="50"/>
      <c r="N42" s="50">
        <v>0</v>
      </c>
      <c r="O42" s="49"/>
      <c r="P42" s="50">
        <v>0</v>
      </c>
      <c r="Q42" s="50"/>
      <c r="R42" s="50">
        <v>0</v>
      </c>
      <c r="S42" s="50"/>
      <c r="T42" s="50">
        <v>0</v>
      </c>
      <c r="U42" s="49"/>
      <c r="V42" s="50">
        <v>0</v>
      </c>
      <c r="W42" s="53"/>
      <c r="X42" s="50">
        <v>0</v>
      </c>
      <c r="Y42" s="50"/>
      <c r="Z42" s="50">
        <v>0</v>
      </c>
      <c r="AA42" s="53"/>
      <c r="AB42" s="50">
        <v>0</v>
      </c>
      <c r="AC42" s="53"/>
      <c r="AD42" s="1" cm="1">
        <f t="array" ref="AD42">_xlfn.IFS(AC42="New",1,AC42="Follow up",0, AC42="",)</f>
        <v>0</v>
      </c>
      <c r="AE42" s="16" t="str">
        <f t="shared" si="1"/>
        <v xml:space="preserve"> </v>
      </c>
      <c r="AF42" s="1" t="str" cm="1">
        <f t="array" ref="AF42">IF(ISBLANK(AC42),"",(_xlfn.IFS(AE42&gt;=13,"This case may be suitable for submission",AE42&lt;13,"Consider submitting an alternative case")))</f>
        <v/>
      </c>
    </row>
    <row r="43" spans="1:32" ht="46.5" customHeight="1" thickTop="1" thickBot="1" x14ac:dyDescent="0.3">
      <c r="A43" s="66"/>
      <c r="B43" s="50"/>
      <c r="C43" s="50"/>
      <c r="D43" s="50"/>
      <c r="E43" s="49"/>
      <c r="F43" s="51">
        <v>0</v>
      </c>
      <c r="G43" s="52"/>
      <c r="H43" s="50">
        <v>0</v>
      </c>
      <c r="I43" s="53"/>
      <c r="J43" s="50">
        <v>0</v>
      </c>
      <c r="K43" s="50"/>
      <c r="L43" s="50">
        <v>0</v>
      </c>
      <c r="M43" s="50"/>
      <c r="N43" s="50">
        <v>0</v>
      </c>
      <c r="O43" s="49"/>
      <c r="P43" s="50">
        <v>0</v>
      </c>
      <c r="Q43" s="50"/>
      <c r="R43" s="50">
        <v>0</v>
      </c>
      <c r="S43" s="50"/>
      <c r="T43" s="50">
        <v>0</v>
      </c>
      <c r="U43" s="49"/>
      <c r="V43" s="50">
        <v>0</v>
      </c>
      <c r="W43" s="53"/>
      <c r="X43" s="50">
        <v>0</v>
      </c>
      <c r="Y43" s="50"/>
      <c r="Z43" s="50">
        <v>0</v>
      </c>
      <c r="AA43" s="53"/>
      <c r="AB43" s="50">
        <v>0</v>
      </c>
      <c r="AC43" s="53"/>
      <c r="AD43" s="1" cm="1">
        <f t="array" ref="AD43">_xlfn.IFS(AC43="New",1,AC43="Follow up",0, AC43="",)</f>
        <v>0</v>
      </c>
      <c r="AE43" s="16" t="str">
        <f t="shared" si="1"/>
        <v xml:space="preserve"> </v>
      </c>
      <c r="AF43" s="1" t="str" cm="1">
        <f t="array" ref="AF43">IF(ISBLANK(AC43),"",(_xlfn.IFS(AE43&gt;=13,"This case may be suitable for submission",AE43&lt;13,"Consider submitting an alternative case")))</f>
        <v/>
      </c>
    </row>
    <row r="44" spans="1:32" ht="46.5" customHeight="1" thickTop="1" thickBot="1" x14ac:dyDescent="0.3">
      <c r="A44" s="66"/>
      <c r="B44" s="50"/>
      <c r="C44" s="50"/>
      <c r="D44" s="50"/>
      <c r="E44" s="49"/>
      <c r="F44" s="51">
        <v>0</v>
      </c>
      <c r="G44" s="52"/>
      <c r="H44" s="50">
        <v>0</v>
      </c>
      <c r="I44" s="53"/>
      <c r="J44" s="50">
        <v>0</v>
      </c>
      <c r="K44" s="50"/>
      <c r="L44" s="50">
        <v>0</v>
      </c>
      <c r="M44" s="50"/>
      <c r="N44" s="50">
        <v>0</v>
      </c>
      <c r="O44" s="49"/>
      <c r="P44" s="50">
        <v>0</v>
      </c>
      <c r="Q44" s="50"/>
      <c r="R44" s="50">
        <v>0</v>
      </c>
      <c r="S44" s="50"/>
      <c r="T44" s="50">
        <v>0</v>
      </c>
      <c r="U44" s="49"/>
      <c r="V44" s="50">
        <v>0</v>
      </c>
      <c r="W44" s="53"/>
      <c r="X44" s="50">
        <v>0</v>
      </c>
      <c r="Y44" s="50"/>
      <c r="Z44" s="50">
        <v>0</v>
      </c>
      <c r="AA44" s="53"/>
      <c r="AB44" s="50">
        <v>0</v>
      </c>
      <c r="AC44" s="53"/>
      <c r="AD44" s="1" cm="1">
        <f t="array" ref="AD44">_xlfn.IFS(AC44="New",1,AC44="Follow up",0, AC44="",)</f>
        <v>0</v>
      </c>
      <c r="AE44" s="16" t="str">
        <f t="shared" si="1"/>
        <v xml:space="preserve"> </v>
      </c>
      <c r="AF44" s="1" t="str" cm="1">
        <f t="array" ref="AF44">IF(ISBLANK(AC44),"",(_xlfn.IFS(AE44&gt;=13,"This case may be suitable for submission",AE44&lt;13,"Consider submitting an alternative case")))</f>
        <v/>
      </c>
    </row>
    <row r="45" spans="1:32" ht="46.5" customHeight="1" thickTop="1" thickBot="1" x14ac:dyDescent="0.3">
      <c r="A45" s="66"/>
      <c r="B45" s="50"/>
      <c r="C45" s="50"/>
      <c r="D45" s="50"/>
      <c r="E45" s="49"/>
      <c r="F45" s="51">
        <v>0</v>
      </c>
      <c r="G45" s="52"/>
      <c r="H45" s="50">
        <v>0</v>
      </c>
      <c r="I45" s="53"/>
      <c r="J45" s="50">
        <v>0</v>
      </c>
      <c r="K45" s="50"/>
      <c r="L45" s="50">
        <v>0</v>
      </c>
      <c r="M45" s="50"/>
      <c r="N45" s="50">
        <v>0</v>
      </c>
      <c r="O45" s="49"/>
      <c r="P45" s="50">
        <v>0</v>
      </c>
      <c r="Q45" s="50"/>
      <c r="R45" s="50">
        <v>0</v>
      </c>
      <c r="S45" s="50"/>
      <c r="T45" s="50">
        <v>0</v>
      </c>
      <c r="U45" s="49"/>
      <c r="V45" s="50">
        <v>0</v>
      </c>
      <c r="W45" s="53"/>
      <c r="X45" s="50">
        <v>0</v>
      </c>
      <c r="Y45" s="50"/>
      <c r="Z45" s="50">
        <v>0</v>
      </c>
      <c r="AA45" s="53"/>
      <c r="AB45" s="50">
        <v>0</v>
      </c>
      <c r="AC45" s="53"/>
      <c r="AD45" s="1" cm="1">
        <f t="array" ref="AD45">_xlfn.IFS(AC45="New",1,AC45="Follow up",0, AC45="",)</f>
        <v>0</v>
      </c>
      <c r="AE45" s="16" t="str">
        <f t="shared" si="1"/>
        <v xml:space="preserve"> </v>
      </c>
      <c r="AF45" s="1" t="str" cm="1">
        <f t="array" ref="AF45">IF(ISBLANK(AC45),"",(_xlfn.IFS(AE45&gt;=13,"This case may be suitable for submission",AE45&lt;13,"Consider submitting an alternative case")))</f>
        <v/>
      </c>
    </row>
    <row r="46" spans="1:32" ht="46.5" customHeight="1" thickTop="1" thickBot="1" x14ac:dyDescent="0.3">
      <c r="A46" s="66"/>
      <c r="B46" s="50"/>
      <c r="C46" s="50"/>
      <c r="D46" s="50"/>
      <c r="E46" s="49"/>
      <c r="F46" s="51">
        <v>0</v>
      </c>
      <c r="G46" s="52"/>
      <c r="H46" s="50">
        <v>0</v>
      </c>
      <c r="I46" s="53"/>
      <c r="J46" s="50">
        <v>0</v>
      </c>
      <c r="K46" s="50"/>
      <c r="L46" s="50">
        <v>0</v>
      </c>
      <c r="M46" s="50"/>
      <c r="N46" s="50">
        <v>0</v>
      </c>
      <c r="O46" s="49"/>
      <c r="P46" s="50">
        <v>0</v>
      </c>
      <c r="Q46" s="50"/>
      <c r="R46" s="50">
        <v>0</v>
      </c>
      <c r="S46" s="50"/>
      <c r="T46" s="50">
        <v>0</v>
      </c>
      <c r="U46" s="49"/>
      <c r="V46" s="50">
        <v>0</v>
      </c>
      <c r="W46" s="53"/>
      <c r="X46" s="50">
        <v>0</v>
      </c>
      <c r="Y46" s="50"/>
      <c r="Z46" s="50">
        <v>0</v>
      </c>
      <c r="AA46" s="53"/>
      <c r="AB46" s="50">
        <v>0</v>
      </c>
      <c r="AC46" s="53"/>
      <c r="AD46" s="1" cm="1">
        <f t="array" ref="AD46">_xlfn.IFS(AC46="New",1,AC46="Follow up",0, AC46="",)</f>
        <v>0</v>
      </c>
      <c r="AE46" s="16" t="str">
        <f t="shared" si="1"/>
        <v xml:space="preserve"> </v>
      </c>
      <c r="AF46" s="1" t="str" cm="1">
        <f t="array" ref="AF46">IF(ISBLANK(AC46),"",(_xlfn.IFS(AE46&gt;=13,"This case may be suitable for submission",AE46&lt;13,"Consider submitting an alternative case")))</f>
        <v/>
      </c>
    </row>
    <row r="47" spans="1:32" ht="46.5" customHeight="1" thickTop="1" thickBot="1" x14ac:dyDescent="0.3">
      <c r="A47" s="66"/>
      <c r="B47" s="50"/>
      <c r="C47" s="50"/>
      <c r="D47" s="50"/>
      <c r="E47" s="49"/>
      <c r="F47" s="51">
        <v>0</v>
      </c>
      <c r="G47" s="52"/>
      <c r="H47" s="50">
        <v>0</v>
      </c>
      <c r="I47" s="53"/>
      <c r="J47" s="50">
        <v>0</v>
      </c>
      <c r="K47" s="50"/>
      <c r="L47" s="50">
        <v>0</v>
      </c>
      <c r="M47" s="50"/>
      <c r="N47" s="50">
        <v>0</v>
      </c>
      <c r="O47" s="49"/>
      <c r="P47" s="50">
        <v>0</v>
      </c>
      <c r="Q47" s="50"/>
      <c r="R47" s="50">
        <v>0</v>
      </c>
      <c r="S47" s="50"/>
      <c r="T47" s="50">
        <v>0</v>
      </c>
      <c r="U47" s="49"/>
      <c r="V47" s="50">
        <v>0</v>
      </c>
      <c r="W47" s="53"/>
      <c r="X47" s="50">
        <v>0</v>
      </c>
      <c r="Y47" s="50"/>
      <c r="Z47" s="50">
        <v>0</v>
      </c>
      <c r="AA47" s="53"/>
      <c r="AB47" s="50">
        <v>0</v>
      </c>
      <c r="AC47" s="53"/>
      <c r="AD47" s="1" cm="1">
        <f t="array" ref="AD47">_xlfn.IFS(AC47="New",1,AC47="Follow up",0, AC47="",)</f>
        <v>0</v>
      </c>
      <c r="AE47" s="16" t="str">
        <f t="shared" si="1"/>
        <v xml:space="preserve"> </v>
      </c>
      <c r="AF47" s="1" t="str" cm="1">
        <f t="array" ref="AF47">IF(ISBLANK(AC47),"",(_xlfn.IFS(AE47&gt;=13,"This case may be suitable for submission",AE47&lt;13,"Consider submitting an alternative case")))</f>
        <v/>
      </c>
    </row>
    <row r="48" spans="1:32" ht="46.5" customHeight="1" thickTop="1" thickBot="1" x14ac:dyDescent="0.3">
      <c r="A48" s="66"/>
      <c r="B48" s="50"/>
      <c r="C48" s="50"/>
      <c r="D48" s="50"/>
      <c r="E48" s="49"/>
      <c r="F48" s="51">
        <v>0</v>
      </c>
      <c r="G48" s="52"/>
      <c r="H48" s="50">
        <v>0</v>
      </c>
      <c r="I48" s="53"/>
      <c r="J48" s="50">
        <v>0</v>
      </c>
      <c r="K48" s="50"/>
      <c r="L48" s="50">
        <v>0</v>
      </c>
      <c r="M48" s="50"/>
      <c r="N48" s="50">
        <v>0</v>
      </c>
      <c r="O48" s="49"/>
      <c r="P48" s="50">
        <v>0</v>
      </c>
      <c r="Q48" s="50"/>
      <c r="R48" s="50">
        <v>0</v>
      </c>
      <c r="S48" s="50"/>
      <c r="T48" s="50">
        <v>0</v>
      </c>
      <c r="U48" s="49"/>
      <c r="V48" s="50">
        <v>0</v>
      </c>
      <c r="W48" s="53"/>
      <c r="X48" s="50">
        <v>0</v>
      </c>
      <c r="Y48" s="50"/>
      <c r="Z48" s="50">
        <v>0</v>
      </c>
      <c r="AA48" s="53"/>
      <c r="AB48" s="50">
        <v>0</v>
      </c>
      <c r="AC48" s="53"/>
      <c r="AD48" s="1" cm="1">
        <f t="array" ref="AD48">_xlfn.IFS(AC48="New",1,AC48="Follow up",0, AC48="",)</f>
        <v>0</v>
      </c>
      <c r="AE48" s="16" t="str">
        <f t="shared" si="1"/>
        <v xml:space="preserve"> </v>
      </c>
      <c r="AF48" s="1" t="str" cm="1">
        <f t="array" ref="AF48">IF(ISBLANK(AC48),"",(_xlfn.IFS(AE48&gt;=13,"This case may be suitable for submission",AE48&lt;13,"Consider submitting an alternative case")))</f>
        <v/>
      </c>
    </row>
    <row r="49" spans="1:32" ht="46.5" customHeight="1" thickTop="1" thickBot="1" x14ac:dyDescent="0.3">
      <c r="A49" s="66"/>
      <c r="B49" s="50"/>
      <c r="C49" s="50"/>
      <c r="D49" s="50"/>
      <c r="E49" s="49"/>
      <c r="F49" s="51">
        <v>0</v>
      </c>
      <c r="G49" s="52"/>
      <c r="H49" s="50">
        <v>0</v>
      </c>
      <c r="I49" s="53"/>
      <c r="J49" s="50">
        <v>0</v>
      </c>
      <c r="K49" s="50"/>
      <c r="L49" s="50">
        <v>0</v>
      </c>
      <c r="M49" s="50"/>
      <c r="N49" s="50">
        <v>0</v>
      </c>
      <c r="O49" s="49"/>
      <c r="P49" s="50">
        <v>0</v>
      </c>
      <c r="Q49" s="50"/>
      <c r="R49" s="50">
        <v>0</v>
      </c>
      <c r="S49" s="50"/>
      <c r="T49" s="50">
        <v>0</v>
      </c>
      <c r="U49" s="49"/>
      <c r="V49" s="50">
        <v>0</v>
      </c>
      <c r="W49" s="53"/>
      <c r="X49" s="50">
        <v>0</v>
      </c>
      <c r="Y49" s="50"/>
      <c r="Z49" s="50">
        <v>0</v>
      </c>
      <c r="AA49" s="53"/>
      <c r="AB49" s="50">
        <v>0</v>
      </c>
      <c r="AC49" s="53"/>
      <c r="AD49" s="1" cm="1">
        <f t="array" ref="AD49">_xlfn.IFS(AC49="New",1,AC49="Follow up",0, AC49="",)</f>
        <v>0</v>
      </c>
      <c r="AE49" s="16" t="str">
        <f t="shared" si="1"/>
        <v xml:space="preserve"> </v>
      </c>
      <c r="AF49" s="1" t="str" cm="1">
        <f t="array" ref="AF49">IF(ISBLANK(AC49),"",(_xlfn.IFS(AE49&gt;=13,"This case may be suitable for submission",AE49&lt;13,"Consider submitting an alternative case")))</f>
        <v/>
      </c>
    </row>
    <row r="50" spans="1:32" ht="46.5" customHeight="1" thickTop="1" thickBot="1" x14ac:dyDescent="0.3">
      <c r="A50" s="66"/>
      <c r="B50" s="50"/>
      <c r="C50" s="50"/>
      <c r="D50" s="50"/>
      <c r="E50" s="49"/>
      <c r="F50" s="51">
        <v>0</v>
      </c>
      <c r="G50" s="52"/>
      <c r="H50" s="50">
        <v>0</v>
      </c>
      <c r="I50" s="53"/>
      <c r="J50" s="50">
        <v>0</v>
      </c>
      <c r="K50" s="50"/>
      <c r="L50" s="50">
        <v>0</v>
      </c>
      <c r="M50" s="50"/>
      <c r="N50" s="50">
        <v>0</v>
      </c>
      <c r="O50" s="49"/>
      <c r="P50" s="50">
        <v>0</v>
      </c>
      <c r="Q50" s="50"/>
      <c r="R50" s="50">
        <v>0</v>
      </c>
      <c r="S50" s="50"/>
      <c r="T50" s="50">
        <v>0</v>
      </c>
      <c r="U50" s="49"/>
      <c r="V50" s="50">
        <v>0</v>
      </c>
      <c r="W50" s="53"/>
      <c r="X50" s="50">
        <v>0</v>
      </c>
      <c r="Y50" s="50"/>
      <c r="Z50" s="50">
        <v>0</v>
      </c>
      <c r="AA50" s="53"/>
      <c r="AB50" s="50">
        <v>0</v>
      </c>
      <c r="AC50" s="53"/>
      <c r="AD50" s="1" cm="1">
        <f t="array" ref="AD50">_xlfn.IFS(AC50="New",1,AC50="Follow up",0, AC50="",)</f>
        <v>0</v>
      </c>
      <c r="AE50" s="16" t="str">
        <f t="shared" si="1"/>
        <v xml:space="preserve"> </v>
      </c>
      <c r="AF50" s="1" t="str" cm="1">
        <f t="array" ref="AF50">IF(ISBLANK(AC50),"",(_xlfn.IFS(AE50&gt;=13,"This case may be suitable for submission",AE50&lt;13,"Consider submitting an alternative case")))</f>
        <v/>
      </c>
    </row>
    <row r="51" spans="1:32" ht="46.5" customHeight="1" thickTop="1" thickBot="1" x14ac:dyDescent="0.3">
      <c r="A51" s="66"/>
      <c r="B51" s="50"/>
      <c r="C51" s="50"/>
      <c r="D51" s="50"/>
      <c r="E51" s="49"/>
      <c r="F51" s="51">
        <v>0</v>
      </c>
      <c r="G51" s="52"/>
      <c r="H51" s="50">
        <v>0</v>
      </c>
      <c r="I51" s="53"/>
      <c r="J51" s="50">
        <v>0</v>
      </c>
      <c r="K51" s="50"/>
      <c r="L51" s="50">
        <v>0</v>
      </c>
      <c r="M51" s="50"/>
      <c r="N51" s="50">
        <v>0</v>
      </c>
      <c r="O51" s="49"/>
      <c r="P51" s="50">
        <v>0</v>
      </c>
      <c r="Q51" s="50"/>
      <c r="R51" s="50">
        <v>0</v>
      </c>
      <c r="S51" s="50"/>
      <c r="T51" s="50">
        <v>0</v>
      </c>
      <c r="U51" s="49"/>
      <c r="V51" s="50">
        <v>0</v>
      </c>
      <c r="W51" s="53"/>
      <c r="X51" s="50">
        <v>0</v>
      </c>
      <c r="Y51" s="50"/>
      <c r="Z51" s="50">
        <v>0</v>
      </c>
      <c r="AA51" s="53"/>
      <c r="AB51" s="50">
        <v>0</v>
      </c>
      <c r="AC51" s="53"/>
      <c r="AD51" s="1" cm="1">
        <f t="array" ref="AD51">_xlfn.IFS(AC51="New",1,AC51="Follow up",0, AC51="",)</f>
        <v>0</v>
      </c>
      <c r="AE51" s="16" t="str">
        <f t="shared" si="1"/>
        <v xml:space="preserve"> </v>
      </c>
      <c r="AF51" s="1" t="str" cm="1">
        <f t="array" ref="AF51">IF(ISBLANK(AC51),"",(_xlfn.IFS(AE51&gt;=13,"This case may be suitable for submission",AE51&lt;13,"Consider submitting an alternative case")))</f>
        <v/>
      </c>
    </row>
    <row r="52" spans="1:32" ht="46.5" customHeight="1" thickTop="1" thickBot="1" x14ac:dyDescent="0.3">
      <c r="A52" s="66"/>
      <c r="B52" s="50"/>
      <c r="C52" s="50"/>
      <c r="D52" s="50"/>
      <c r="E52" s="49"/>
      <c r="F52" s="51">
        <v>0</v>
      </c>
      <c r="G52" s="52"/>
      <c r="H52" s="50">
        <v>0</v>
      </c>
      <c r="I52" s="53"/>
      <c r="J52" s="50">
        <v>0</v>
      </c>
      <c r="K52" s="50"/>
      <c r="L52" s="50">
        <v>0</v>
      </c>
      <c r="M52" s="50"/>
      <c r="N52" s="50">
        <v>0</v>
      </c>
      <c r="O52" s="49"/>
      <c r="P52" s="50">
        <v>0</v>
      </c>
      <c r="Q52" s="50"/>
      <c r="R52" s="50">
        <v>0</v>
      </c>
      <c r="S52" s="50"/>
      <c r="T52" s="50">
        <v>0</v>
      </c>
      <c r="U52" s="49"/>
      <c r="V52" s="50">
        <v>0</v>
      </c>
      <c r="W52" s="53"/>
      <c r="X52" s="50">
        <v>0</v>
      </c>
      <c r="Y52" s="50"/>
      <c r="Z52" s="50">
        <v>0</v>
      </c>
      <c r="AA52" s="53"/>
      <c r="AB52" s="50">
        <v>0</v>
      </c>
      <c r="AC52" s="53"/>
      <c r="AD52" s="1" cm="1">
        <f t="array" ref="AD52">_xlfn.IFS(AC52="New",1,AC52="Follow up",0, AC52="",)</f>
        <v>0</v>
      </c>
      <c r="AE52" s="16" t="str">
        <f t="shared" si="1"/>
        <v xml:space="preserve"> </v>
      </c>
      <c r="AF52" s="1" t="str" cm="1">
        <f t="array" ref="AF52">IF(ISBLANK(AC52),"",(_xlfn.IFS(AE52&gt;=13,"This case may be suitable for submission",AE52&lt;13,"Consider submitting an alternative case")))</f>
        <v/>
      </c>
    </row>
    <row r="53" spans="1:32" ht="46.5" customHeight="1" thickTop="1" thickBot="1" x14ac:dyDescent="0.3">
      <c r="A53" s="66"/>
      <c r="B53" s="50"/>
      <c r="C53" s="50"/>
      <c r="D53" s="50"/>
      <c r="E53" s="49"/>
      <c r="F53" s="51">
        <v>0</v>
      </c>
      <c r="G53" s="52"/>
      <c r="H53" s="50">
        <v>0</v>
      </c>
      <c r="I53" s="53"/>
      <c r="J53" s="50">
        <v>0</v>
      </c>
      <c r="K53" s="50"/>
      <c r="L53" s="50">
        <v>0</v>
      </c>
      <c r="M53" s="50"/>
      <c r="N53" s="50">
        <v>0</v>
      </c>
      <c r="O53" s="49"/>
      <c r="P53" s="50">
        <v>0</v>
      </c>
      <c r="Q53" s="50"/>
      <c r="R53" s="50">
        <v>0</v>
      </c>
      <c r="S53" s="50"/>
      <c r="T53" s="50">
        <v>0</v>
      </c>
      <c r="U53" s="49"/>
      <c r="V53" s="50">
        <v>0</v>
      </c>
      <c r="W53" s="53"/>
      <c r="X53" s="50">
        <v>0</v>
      </c>
      <c r="Y53" s="50"/>
      <c r="Z53" s="50">
        <v>0</v>
      </c>
      <c r="AA53" s="53"/>
      <c r="AB53" s="50">
        <v>0</v>
      </c>
      <c r="AC53" s="53"/>
      <c r="AD53" s="1" cm="1">
        <f t="array" ref="AD53">_xlfn.IFS(AC53="New",1,AC53="Follow up",0, AC53="",)</f>
        <v>0</v>
      </c>
      <c r="AE53" s="16" t="str">
        <f t="shared" si="1"/>
        <v xml:space="preserve"> </v>
      </c>
      <c r="AF53" s="1" t="str" cm="1">
        <f t="array" ref="AF53">IF(ISBLANK(AC53),"",(_xlfn.IFS(AE53&gt;=13,"This case may be suitable for submission",AE53&lt;13,"Consider submitting an alternative case")))</f>
        <v/>
      </c>
    </row>
    <row r="54" spans="1:32" ht="46.5" customHeight="1" thickTop="1" thickBot="1" x14ac:dyDescent="0.3">
      <c r="A54" s="66"/>
      <c r="B54" s="50"/>
      <c r="C54" s="50"/>
      <c r="D54" s="50"/>
      <c r="E54" s="49"/>
      <c r="F54" s="51">
        <v>0</v>
      </c>
      <c r="G54" s="52"/>
      <c r="H54" s="50">
        <v>0</v>
      </c>
      <c r="I54" s="53"/>
      <c r="J54" s="50">
        <v>0</v>
      </c>
      <c r="K54" s="50"/>
      <c r="L54" s="50">
        <v>0</v>
      </c>
      <c r="M54" s="50"/>
      <c r="N54" s="50">
        <v>0</v>
      </c>
      <c r="O54" s="49"/>
      <c r="P54" s="50">
        <v>0</v>
      </c>
      <c r="Q54" s="50"/>
      <c r="R54" s="50">
        <v>0</v>
      </c>
      <c r="S54" s="50"/>
      <c r="T54" s="50">
        <v>0</v>
      </c>
      <c r="U54" s="49"/>
      <c r="V54" s="50">
        <v>0</v>
      </c>
      <c r="W54" s="53"/>
      <c r="X54" s="50">
        <v>0</v>
      </c>
      <c r="Y54" s="50"/>
      <c r="Z54" s="50">
        <v>0</v>
      </c>
      <c r="AA54" s="53"/>
      <c r="AB54" s="50">
        <v>0</v>
      </c>
      <c r="AC54" s="53"/>
      <c r="AD54" s="1" cm="1">
        <f t="array" ref="AD54">_xlfn.IFS(AC54="New",1,AC54="Follow up",0, AC54="",)</f>
        <v>0</v>
      </c>
      <c r="AE54" s="16" t="str">
        <f t="shared" si="1"/>
        <v xml:space="preserve"> </v>
      </c>
      <c r="AF54" s="1" t="str" cm="1">
        <f t="array" ref="AF54">IF(ISBLANK(AC54),"",(_xlfn.IFS(AE54&gt;=13,"This case may be suitable for submission",AE54&lt;13,"Consider submitting an alternative case")))</f>
        <v/>
      </c>
    </row>
    <row r="55" spans="1:32" ht="46.5" customHeight="1" thickTop="1" thickBot="1" x14ac:dyDescent="0.3">
      <c r="A55" s="66"/>
      <c r="B55" s="50"/>
      <c r="C55" s="50"/>
      <c r="D55" s="50"/>
      <c r="E55" s="49"/>
      <c r="F55" s="51">
        <v>0</v>
      </c>
      <c r="G55" s="52"/>
      <c r="H55" s="50">
        <v>0</v>
      </c>
      <c r="I55" s="53"/>
      <c r="J55" s="50">
        <v>0</v>
      </c>
      <c r="K55" s="50"/>
      <c r="L55" s="50">
        <v>0</v>
      </c>
      <c r="M55" s="50"/>
      <c r="N55" s="50">
        <v>0</v>
      </c>
      <c r="O55" s="49"/>
      <c r="P55" s="50">
        <v>0</v>
      </c>
      <c r="Q55" s="50"/>
      <c r="R55" s="50">
        <v>0</v>
      </c>
      <c r="S55" s="50"/>
      <c r="T55" s="50">
        <v>0</v>
      </c>
      <c r="U55" s="49"/>
      <c r="V55" s="50">
        <v>0</v>
      </c>
      <c r="W55" s="53"/>
      <c r="X55" s="50">
        <v>0</v>
      </c>
      <c r="Y55" s="50"/>
      <c r="Z55" s="50">
        <v>0</v>
      </c>
      <c r="AA55" s="53"/>
      <c r="AB55" s="50">
        <v>0</v>
      </c>
      <c r="AC55" s="53"/>
      <c r="AD55" s="1" cm="1">
        <f t="array" ref="AD55">_xlfn.IFS(AC55="New",1,AC55="Follow up",0, AC55="",)</f>
        <v>0</v>
      </c>
      <c r="AE55" s="16" t="str">
        <f t="shared" si="1"/>
        <v xml:space="preserve"> </v>
      </c>
      <c r="AF55" s="1" t="str" cm="1">
        <f t="array" ref="AF55">IF(ISBLANK(AC55),"",(_xlfn.IFS(AE55&gt;=13,"This case may be suitable for submission",AE55&lt;13,"Consider submitting an alternative case")))</f>
        <v/>
      </c>
    </row>
    <row r="56" spans="1:32" ht="46.5" customHeight="1" thickTop="1" thickBot="1" x14ac:dyDescent="0.3">
      <c r="A56" s="66"/>
      <c r="B56" s="50"/>
      <c r="C56" s="50"/>
      <c r="D56" s="50"/>
      <c r="E56" s="49"/>
      <c r="F56" s="51">
        <v>0</v>
      </c>
      <c r="G56" s="52"/>
      <c r="H56" s="50">
        <v>0</v>
      </c>
      <c r="I56" s="53"/>
      <c r="J56" s="50">
        <v>0</v>
      </c>
      <c r="K56" s="50"/>
      <c r="L56" s="50">
        <v>0</v>
      </c>
      <c r="M56" s="50"/>
      <c r="N56" s="50">
        <v>0</v>
      </c>
      <c r="O56" s="49"/>
      <c r="P56" s="50">
        <v>0</v>
      </c>
      <c r="Q56" s="50"/>
      <c r="R56" s="50">
        <v>0</v>
      </c>
      <c r="S56" s="50"/>
      <c r="T56" s="50">
        <v>0</v>
      </c>
      <c r="U56" s="49"/>
      <c r="V56" s="50">
        <v>0</v>
      </c>
      <c r="W56" s="53"/>
      <c r="X56" s="50">
        <v>0</v>
      </c>
      <c r="Y56" s="50"/>
      <c r="Z56" s="50">
        <v>0</v>
      </c>
      <c r="AA56" s="53"/>
      <c r="AB56" s="50">
        <v>0</v>
      </c>
      <c r="AC56" s="53"/>
      <c r="AD56" s="1" cm="1">
        <f t="array" ref="AD56">_xlfn.IFS(AC56="New",1,AC56="Follow up",0, AC56="",)</f>
        <v>0</v>
      </c>
      <c r="AE56" s="16" t="str">
        <f t="shared" si="1"/>
        <v xml:space="preserve"> </v>
      </c>
      <c r="AF56" s="1" t="str" cm="1">
        <f t="array" ref="AF56">IF(ISBLANK(AC56),"",(_xlfn.IFS(AE56&gt;=13,"This case may be suitable for submission",AE56&lt;13,"Consider submitting an alternative case")))</f>
        <v/>
      </c>
    </row>
    <row r="57" spans="1:32" ht="46.5" customHeight="1" thickTop="1" thickBot="1" x14ac:dyDescent="0.3">
      <c r="A57" s="66"/>
      <c r="B57" s="50"/>
      <c r="C57" s="50"/>
      <c r="D57" s="50"/>
      <c r="E57" s="49"/>
      <c r="F57" s="51">
        <v>0</v>
      </c>
      <c r="G57" s="52"/>
      <c r="H57" s="50">
        <v>0</v>
      </c>
      <c r="I57" s="53"/>
      <c r="J57" s="50">
        <v>0</v>
      </c>
      <c r="K57" s="50"/>
      <c r="L57" s="50">
        <v>0</v>
      </c>
      <c r="M57" s="50"/>
      <c r="N57" s="50">
        <v>0</v>
      </c>
      <c r="O57" s="49"/>
      <c r="P57" s="50">
        <v>0</v>
      </c>
      <c r="Q57" s="50"/>
      <c r="R57" s="50">
        <v>0</v>
      </c>
      <c r="S57" s="50"/>
      <c r="T57" s="50">
        <v>0</v>
      </c>
      <c r="U57" s="49"/>
      <c r="V57" s="50">
        <v>0</v>
      </c>
      <c r="W57" s="53"/>
      <c r="X57" s="50">
        <v>0</v>
      </c>
      <c r="Y57" s="50"/>
      <c r="Z57" s="50">
        <v>0</v>
      </c>
      <c r="AA57" s="53"/>
      <c r="AB57" s="50">
        <v>0</v>
      </c>
      <c r="AC57" s="53"/>
      <c r="AD57" s="1" cm="1">
        <f t="array" ref="AD57">_xlfn.IFS(AC57="New",1,AC57="Follow up",0, AC57="",)</f>
        <v>0</v>
      </c>
      <c r="AE57" s="16" t="str">
        <f t="shared" si="1"/>
        <v xml:space="preserve"> </v>
      </c>
      <c r="AF57" s="1" t="str" cm="1">
        <f t="array" ref="AF57">IF(ISBLANK(AC57),"",(_xlfn.IFS(AE57&gt;=13,"This case may be suitable for submission",AE57&lt;13,"Consider submitting an alternative case")))</f>
        <v/>
      </c>
    </row>
    <row r="58" spans="1:32" ht="46.5" customHeight="1" thickTop="1" thickBot="1" x14ac:dyDescent="0.3">
      <c r="A58" s="66"/>
      <c r="B58" s="50"/>
      <c r="C58" s="50"/>
      <c r="D58" s="50"/>
      <c r="E58" s="49"/>
      <c r="F58" s="51">
        <v>0</v>
      </c>
      <c r="G58" s="52"/>
      <c r="H58" s="50">
        <v>0</v>
      </c>
      <c r="I58" s="53"/>
      <c r="J58" s="50">
        <v>0</v>
      </c>
      <c r="K58" s="50"/>
      <c r="L58" s="50">
        <v>0</v>
      </c>
      <c r="M58" s="50"/>
      <c r="N58" s="50">
        <v>0</v>
      </c>
      <c r="O58" s="49"/>
      <c r="P58" s="50">
        <v>0</v>
      </c>
      <c r="Q58" s="50"/>
      <c r="R58" s="50">
        <v>0</v>
      </c>
      <c r="S58" s="50"/>
      <c r="T58" s="50">
        <v>0</v>
      </c>
      <c r="U58" s="49"/>
      <c r="V58" s="50">
        <v>0</v>
      </c>
      <c r="W58" s="53"/>
      <c r="X58" s="50">
        <v>0</v>
      </c>
      <c r="Y58" s="50"/>
      <c r="Z58" s="50">
        <v>0</v>
      </c>
      <c r="AA58" s="53"/>
      <c r="AB58" s="50">
        <v>0</v>
      </c>
      <c r="AC58" s="53"/>
      <c r="AD58" s="1" cm="1">
        <f t="array" ref="AD58">_xlfn.IFS(AC58="New",1,AC58="Follow up",0, AC58="",)</f>
        <v>0</v>
      </c>
      <c r="AE58" s="16" t="str">
        <f t="shared" si="1"/>
        <v xml:space="preserve"> </v>
      </c>
      <c r="AF58" s="1" t="str" cm="1">
        <f t="array" ref="AF58">IF(ISBLANK(AC58),"",(_xlfn.IFS(AE58&gt;=13,"This case may be suitable for submission",AE58&lt;13,"Consider submitting an alternative case")))</f>
        <v/>
      </c>
    </row>
    <row r="59" spans="1:32" ht="46.5" customHeight="1" thickTop="1" thickBot="1" x14ac:dyDescent="0.3">
      <c r="A59" s="66"/>
      <c r="B59" s="50"/>
      <c r="C59" s="50"/>
      <c r="D59" s="50"/>
      <c r="E59" s="49"/>
      <c r="F59" s="51">
        <v>0</v>
      </c>
      <c r="G59" s="52"/>
      <c r="H59" s="50">
        <v>0</v>
      </c>
      <c r="I59" s="53"/>
      <c r="J59" s="50">
        <v>0</v>
      </c>
      <c r="K59" s="50"/>
      <c r="L59" s="50">
        <v>0</v>
      </c>
      <c r="M59" s="50"/>
      <c r="N59" s="50">
        <v>0</v>
      </c>
      <c r="O59" s="49"/>
      <c r="P59" s="50">
        <v>0</v>
      </c>
      <c r="Q59" s="50"/>
      <c r="R59" s="50">
        <v>0</v>
      </c>
      <c r="S59" s="50"/>
      <c r="T59" s="50">
        <v>0</v>
      </c>
      <c r="U59" s="49"/>
      <c r="V59" s="50">
        <v>0</v>
      </c>
      <c r="W59" s="53"/>
      <c r="X59" s="50">
        <v>0</v>
      </c>
      <c r="Y59" s="50"/>
      <c r="Z59" s="50">
        <v>0</v>
      </c>
      <c r="AA59" s="53"/>
      <c r="AB59" s="50">
        <v>0</v>
      </c>
      <c r="AC59" s="53"/>
      <c r="AD59" s="1" cm="1">
        <f t="array" ref="AD59">_xlfn.IFS(AC59="New",1,AC59="Follow up",0, AC59="",)</f>
        <v>0</v>
      </c>
      <c r="AE59" s="16" t="str">
        <f t="shared" si="1"/>
        <v xml:space="preserve"> </v>
      </c>
      <c r="AF59" s="1" t="str" cm="1">
        <f t="array" ref="AF59">IF(ISBLANK(AC59),"",(_xlfn.IFS(AE59&gt;=13,"This case may be suitable for submission",AE59&lt;13,"Consider submitting an alternative case")))</f>
        <v/>
      </c>
    </row>
    <row r="60" spans="1:32" ht="46.5" customHeight="1" thickTop="1" thickBot="1" x14ac:dyDescent="0.3">
      <c r="A60" s="66"/>
      <c r="B60" s="50"/>
      <c r="C60" s="50"/>
      <c r="D60" s="50"/>
      <c r="E60" s="49"/>
      <c r="F60" s="51">
        <v>0</v>
      </c>
      <c r="G60" s="52"/>
      <c r="H60" s="50">
        <v>0</v>
      </c>
      <c r="I60" s="53"/>
      <c r="J60" s="50">
        <v>0</v>
      </c>
      <c r="K60" s="50"/>
      <c r="L60" s="50">
        <v>0</v>
      </c>
      <c r="M60" s="50"/>
      <c r="N60" s="50">
        <v>0</v>
      </c>
      <c r="O60" s="49"/>
      <c r="P60" s="50">
        <v>0</v>
      </c>
      <c r="Q60" s="50"/>
      <c r="R60" s="50">
        <v>0</v>
      </c>
      <c r="S60" s="50"/>
      <c r="T60" s="50">
        <v>0</v>
      </c>
      <c r="U60" s="49"/>
      <c r="V60" s="50">
        <v>0</v>
      </c>
      <c r="W60" s="53"/>
      <c r="X60" s="50">
        <v>0</v>
      </c>
      <c r="Y60" s="50"/>
      <c r="Z60" s="50">
        <v>0</v>
      </c>
      <c r="AA60" s="53"/>
      <c r="AB60" s="50">
        <v>0</v>
      </c>
      <c r="AC60" s="53"/>
      <c r="AD60" s="1" cm="1">
        <f t="array" ref="AD60">_xlfn.IFS(AC60="New",1,AC60="Follow up",0, AC60="",)</f>
        <v>0</v>
      </c>
      <c r="AE60" s="16" t="str">
        <f t="shared" si="1"/>
        <v xml:space="preserve"> </v>
      </c>
      <c r="AF60" s="1" t="str" cm="1">
        <f t="array" ref="AF60">IF(ISBLANK(AC60),"",(_xlfn.IFS(AE60&gt;=13,"This case may be suitable for submission",AE60&lt;13,"Consider submitting an alternative case")))</f>
        <v/>
      </c>
    </row>
    <row r="61" spans="1:32" ht="46.5" customHeight="1" thickTop="1" thickBot="1" x14ac:dyDescent="0.3">
      <c r="A61" s="66"/>
      <c r="B61" s="50"/>
      <c r="C61" s="50"/>
      <c r="D61" s="50"/>
      <c r="E61" s="49"/>
      <c r="F61" s="51">
        <v>0</v>
      </c>
      <c r="G61" s="52"/>
      <c r="H61" s="50">
        <v>0</v>
      </c>
      <c r="I61" s="53"/>
      <c r="J61" s="50">
        <v>0</v>
      </c>
      <c r="K61" s="50"/>
      <c r="L61" s="50">
        <v>0</v>
      </c>
      <c r="M61" s="50"/>
      <c r="N61" s="50">
        <v>0</v>
      </c>
      <c r="O61" s="49"/>
      <c r="P61" s="50">
        <v>0</v>
      </c>
      <c r="Q61" s="50"/>
      <c r="R61" s="50">
        <v>0</v>
      </c>
      <c r="S61" s="50"/>
      <c r="T61" s="50">
        <v>0</v>
      </c>
      <c r="U61" s="49"/>
      <c r="V61" s="50">
        <v>0</v>
      </c>
      <c r="W61" s="53"/>
      <c r="X61" s="50">
        <v>0</v>
      </c>
      <c r="Y61" s="50"/>
      <c r="Z61" s="50">
        <v>0</v>
      </c>
      <c r="AA61" s="53"/>
      <c r="AB61" s="50">
        <v>0</v>
      </c>
      <c r="AC61" s="53"/>
      <c r="AD61" s="1" cm="1">
        <f t="array" ref="AD61">_xlfn.IFS(AC61="New",1,AC61="Follow up",0, AC61="",)</f>
        <v>0</v>
      </c>
      <c r="AE61" s="16" t="str">
        <f t="shared" si="1"/>
        <v xml:space="preserve"> </v>
      </c>
      <c r="AF61" s="1" t="str" cm="1">
        <f t="array" ref="AF61">IF(ISBLANK(AC61),"",(_xlfn.IFS(AE61&gt;=13,"This case may be suitable for submission",AE61&lt;13,"Consider submitting an alternative case")))</f>
        <v/>
      </c>
    </row>
    <row r="62" spans="1:32" ht="46.5" customHeight="1" thickTop="1" thickBot="1" x14ac:dyDescent="0.3">
      <c r="A62" s="66"/>
      <c r="B62" s="50"/>
      <c r="C62" s="50"/>
      <c r="D62" s="50"/>
      <c r="E62" s="49"/>
      <c r="F62" s="51">
        <v>0</v>
      </c>
      <c r="G62" s="52"/>
      <c r="H62" s="50">
        <v>0</v>
      </c>
      <c r="I62" s="53"/>
      <c r="J62" s="50">
        <v>0</v>
      </c>
      <c r="K62" s="50"/>
      <c r="L62" s="50">
        <v>0</v>
      </c>
      <c r="M62" s="50"/>
      <c r="N62" s="50">
        <v>0</v>
      </c>
      <c r="O62" s="49"/>
      <c r="P62" s="50">
        <v>0</v>
      </c>
      <c r="Q62" s="50"/>
      <c r="R62" s="50">
        <v>0</v>
      </c>
      <c r="S62" s="50"/>
      <c r="T62" s="50">
        <v>0</v>
      </c>
      <c r="U62" s="49"/>
      <c r="V62" s="50">
        <v>0</v>
      </c>
      <c r="W62" s="53"/>
      <c r="X62" s="50">
        <v>0</v>
      </c>
      <c r="Y62" s="50"/>
      <c r="Z62" s="50">
        <v>0</v>
      </c>
      <c r="AA62" s="53"/>
      <c r="AB62" s="50">
        <v>0</v>
      </c>
      <c r="AC62" s="53"/>
      <c r="AD62" s="1" cm="1">
        <f t="array" ref="AD62">_xlfn.IFS(AC62="New",1,AC62="Follow up",0, AC62="",)</f>
        <v>0</v>
      </c>
      <c r="AE62" s="16" t="str">
        <f t="shared" si="1"/>
        <v xml:space="preserve"> </v>
      </c>
      <c r="AF62" s="1" t="str" cm="1">
        <f t="array" ref="AF62">IF(ISBLANK(AC62),"",(_xlfn.IFS(AE62&gt;=13,"This case may be suitable for submission",AE62&lt;13,"Consider submitting an alternative case")))</f>
        <v/>
      </c>
    </row>
    <row r="63" spans="1:32" ht="46.5" customHeight="1" thickTop="1" thickBot="1" x14ac:dyDescent="0.3">
      <c r="A63" s="66"/>
      <c r="B63" s="50"/>
      <c r="C63" s="50"/>
      <c r="D63" s="50"/>
      <c r="E63" s="49"/>
      <c r="F63" s="51">
        <v>0</v>
      </c>
      <c r="G63" s="52"/>
      <c r="H63" s="50">
        <v>0</v>
      </c>
      <c r="I63" s="53"/>
      <c r="J63" s="50">
        <v>0</v>
      </c>
      <c r="K63" s="50"/>
      <c r="L63" s="50">
        <v>0</v>
      </c>
      <c r="M63" s="50"/>
      <c r="N63" s="50">
        <v>0</v>
      </c>
      <c r="O63" s="49"/>
      <c r="P63" s="50">
        <v>0</v>
      </c>
      <c r="Q63" s="50"/>
      <c r="R63" s="50">
        <v>0</v>
      </c>
      <c r="S63" s="50"/>
      <c r="T63" s="50">
        <v>0</v>
      </c>
      <c r="U63" s="49"/>
      <c r="V63" s="50">
        <v>0</v>
      </c>
      <c r="W63" s="53"/>
      <c r="X63" s="50">
        <v>0</v>
      </c>
      <c r="Y63" s="50"/>
      <c r="Z63" s="50">
        <v>0</v>
      </c>
      <c r="AA63" s="53"/>
      <c r="AB63" s="50">
        <v>0</v>
      </c>
      <c r="AC63" s="53"/>
      <c r="AD63" s="1" cm="1">
        <f t="array" ref="AD63">_xlfn.IFS(AC63="New",1,AC63="Follow up",0, AC63="",)</f>
        <v>0</v>
      </c>
      <c r="AE63" s="16" t="str">
        <f t="shared" si="1"/>
        <v xml:space="preserve"> </v>
      </c>
      <c r="AF63" s="1" t="str" cm="1">
        <f t="array" ref="AF63">IF(ISBLANK(AC63),"",(_xlfn.IFS(AE63&gt;=13,"This case may be suitable for submission",AE63&lt;13,"Consider submitting an alternative case")))</f>
        <v/>
      </c>
    </row>
    <row r="64" spans="1:32" ht="46.5" customHeight="1" thickTop="1" thickBot="1" x14ac:dyDescent="0.3">
      <c r="A64" s="66"/>
      <c r="B64" s="50"/>
      <c r="C64" s="50"/>
      <c r="D64" s="50"/>
      <c r="E64" s="49"/>
      <c r="F64" s="51">
        <v>0</v>
      </c>
      <c r="G64" s="52"/>
      <c r="H64" s="50">
        <v>0</v>
      </c>
      <c r="I64" s="53"/>
      <c r="J64" s="50">
        <v>0</v>
      </c>
      <c r="K64" s="50"/>
      <c r="L64" s="50">
        <v>0</v>
      </c>
      <c r="M64" s="50"/>
      <c r="N64" s="50">
        <v>0</v>
      </c>
      <c r="O64" s="49"/>
      <c r="P64" s="50">
        <v>0</v>
      </c>
      <c r="Q64" s="50"/>
      <c r="R64" s="50">
        <v>0</v>
      </c>
      <c r="S64" s="50"/>
      <c r="T64" s="50">
        <v>0</v>
      </c>
      <c r="U64" s="49"/>
      <c r="V64" s="50">
        <v>0</v>
      </c>
      <c r="W64" s="53"/>
      <c r="X64" s="50">
        <v>0</v>
      </c>
      <c r="Y64" s="50"/>
      <c r="Z64" s="50">
        <v>0</v>
      </c>
      <c r="AA64" s="53"/>
      <c r="AB64" s="50">
        <v>0</v>
      </c>
      <c r="AC64" s="53"/>
      <c r="AD64" s="1" cm="1">
        <f t="array" ref="AD64">_xlfn.IFS(AC64="New",1,AC64="Follow up",0, AC64="",)</f>
        <v>0</v>
      </c>
      <c r="AE64" s="16" t="str">
        <f t="shared" si="1"/>
        <v xml:space="preserve"> </v>
      </c>
      <c r="AF64" s="1" t="str" cm="1">
        <f t="array" ref="AF64">IF(ISBLANK(AC64),"",(_xlfn.IFS(AE64&gt;=13,"This case may be suitable for submission",AE64&lt;13,"Consider submitting an alternative case")))</f>
        <v/>
      </c>
    </row>
    <row r="65" spans="1:32" ht="46.5" customHeight="1" thickTop="1" thickBot="1" x14ac:dyDescent="0.3">
      <c r="A65" s="66"/>
      <c r="B65" s="50"/>
      <c r="C65" s="50"/>
      <c r="D65" s="50"/>
      <c r="E65" s="49"/>
      <c r="F65" s="51">
        <v>0</v>
      </c>
      <c r="G65" s="52"/>
      <c r="H65" s="50">
        <v>0</v>
      </c>
      <c r="I65" s="53"/>
      <c r="J65" s="50">
        <v>0</v>
      </c>
      <c r="K65" s="50"/>
      <c r="L65" s="50">
        <v>0</v>
      </c>
      <c r="M65" s="50"/>
      <c r="N65" s="50">
        <v>0</v>
      </c>
      <c r="O65" s="49"/>
      <c r="P65" s="50">
        <v>0</v>
      </c>
      <c r="Q65" s="50"/>
      <c r="R65" s="50">
        <v>0</v>
      </c>
      <c r="S65" s="50"/>
      <c r="T65" s="50">
        <v>0</v>
      </c>
      <c r="U65" s="49"/>
      <c r="V65" s="50">
        <v>0</v>
      </c>
      <c r="W65" s="53"/>
      <c r="X65" s="50">
        <v>0</v>
      </c>
      <c r="Y65" s="50"/>
      <c r="Z65" s="50">
        <v>0</v>
      </c>
      <c r="AA65" s="53"/>
      <c r="AB65" s="50">
        <v>0</v>
      </c>
      <c r="AC65" s="53"/>
      <c r="AD65" s="1" cm="1">
        <f t="array" ref="AD65">_xlfn.IFS(AC65="New",1,AC65="Follow up",0, AC65="",)</f>
        <v>0</v>
      </c>
      <c r="AE65" s="16" t="str">
        <f t="shared" si="1"/>
        <v xml:space="preserve"> </v>
      </c>
      <c r="AF65" s="1" t="str" cm="1">
        <f t="array" ref="AF65">IF(ISBLANK(AC65),"",(_xlfn.IFS(AE65&gt;=13,"This case may be suitable for submission",AE65&lt;13,"Consider submitting an alternative case")))</f>
        <v/>
      </c>
    </row>
    <row r="66" spans="1:32" ht="46.5" customHeight="1" thickTop="1" thickBot="1" x14ac:dyDescent="0.3">
      <c r="A66" s="66"/>
      <c r="B66" s="50"/>
      <c r="C66" s="50"/>
      <c r="D66" s="50"/>
      <c r="E66" s="49"/>
      <c r="F66" s="51">
        <v>0</v>
      </c>
      <c r="G66" s="52"/>
      <c r="H66" s="50">
        <v>0</v>
      </c>
      <c r="I66" s="53"/>
      <c r="J66" s="50">
        <v>0</v>
      </c>
      <c r="K66" s="50"/>
      <c r="L66" s="50">
        <v>0</v>
      </c>
      <c r="M66" s="50"/>
      <c r="N66" s="50">
        <v>0</v>
      </c>
      <c r="O66" s="49"/>
      <c r="P66" s="50">
        <v>0</v>
      </c>
      <c r="Q66" s="50"/>
      <c r="R66" s="50">
        <v>0</v>
      </c>
      <c r="S66" s="50"/>
      <c r="T66" s="50">
        <v>0</v>
      </c>
      <c r="U66" s="49"/>
      <c r="V66" s="50">
        <v>0</v>
      </c>
      <c r="W66" s="53"/>
      <c r="X66" s="50">
        <v>0</v>
      </c>
      <c r="Y66" s="50"/>
      <c r="Z66" s="50">
        <v>0</v>
      </c>
      <c r="AA66" s="53"/>
      <c r="AB66" s="50">
        <v>0</v>
      </c>
      <c r="AC66" s="53"/>
      <c r="AD66" s="1" cm="1">
        <f t="array" ref="AD66">_xlfn.IFS(AC66="New",1,AC66="Follow up",0, AC66="",)</f>
        <v>0</v>
      </c>
      <c r="AE66" s="16" t="str">
        <f t="shared" si="1"/>
        <v xml:space="preserve"> </v>
      </c>
      <c r="AF66" s="1" t="str" cm="1">
        <f t="array" ref="AF66">IF(ISBLANK(AC66),"",(_xlfn.IFS(AE66&gt;=13,"This case may be suitable for submission",AE66&lt;13,"Consider submitting an alternative case")))</f>
        <v/>
      </c>
    </row>
    <row r="67" spans="1:32" ht="46.5" customHeight="1" thickTop="1" thickBot="1" x14ac:dyDescent="0.3">
      <c r="A67" s="66"/>
      <c r="B67" s="50"/>
      <c r="C67" s="50"/>
      <c r="D67" s="50"/>
      <c r="E67" s="49"/>
      <c r="F67" s="51">
        <v>0</v>
      </c>
      <c r="G67" s="52"/>
      <c r="H67" s="50">
        <v>0</v>
      </c>
      <c r="I67" s="53"/>
      <c r="J67" s="50">
        <v>0</v>
      </c>
      <c r="K67" s="50"/>
      <c r="L67" s="50">
        <v>0</v>
      </c>
      <c r="M67" s="50"/>
      <c r="N67" s="50">
        <v>0</v>
      </c>
      <c r="O67" s="49"/>
      <c r="P67" s="50">
        <v>0</v>
      </c>
      <c r="Q67" s="50"/>
      <c r="R67" s="50">
        <v>0</v>
      </c>
      <c r="S67" s="50"/>
      <c r="T67" s="50">
        <v>0</v>
      </c>
      <c r="U67" s="49"/>
      <c r="V67" s="50">
        <v>0</v>
      </c>
      <c r="W67" s="53"/>
      <c r="X67" s="50">
        <v>0</v>
      </c>
      <c r="Y67" s="50"/>
      <c r="Z67" s="50">
        <v>0</v>
      </c>
      <c r="AA67" s="53"/>
      <c r="AB67" s="50">
        <v>0</v>
      </c>
      <c r="AC67" s="53"/>
      <c r="AD67" s="1" cm="1">
        <f t="array" ref="AD67">_xlfn.IFS(AC67="New",1,AC67="Follow up",0, AC67="",)</f>
        <v>0</v>
      </c>
      <c r="AE67" s="16" t="str">
        <f t="shared" si="1"/>
        <v xml:space="preserve"> </v>
      </c>
      <c r="AF67" s="1" t="str" cm="1">
        <f t="array" ref="AF67">IF(ISBLANK(AC67),"",(_xlfn.IFS(AE67&gt;=13,"This case may be suitable for submission",AE67&lt;13,"Consider submitting an alternative case")))</f>
        <v/>
      </c>
    </row>
    <row r="68" spans="1:32" ht="46.5" customHeight="1" thickTop="1" thickBot="1" x14ac:dyDescent="0.3">
      <c r="A68" s="66"/>
      <c r="B68" s="50"/>
      <c r="C68" s="50"/>
      <c r="D68" s="50"/>
      <c r="E68" s="49"/>
      <c r="F68" s="51">
        <v>0</v>
      </c>
      <c r="G68" s="52"/>
      <c r="H68" s="50">
        <v>0</v>
      </c>
      <c r="I68" s="53"/>
      <c r="J68" s="50">
        <v>0</v>
      </c>
      <c r="K68" s="50"/>
      <c r="L68" s="50">
        <v>0</v>
      </c>
      <c r="M68" s="50"/>
      <c r="N68" s="50">
        <v>0</v>
      </c>
      <c r="O68" s="49"/>
      <c r="P68" s="50">
        <v>0</v>
      </c>
      <c r="Q68" s="50"/>
      <c r="R68" s="50">
        <v>0</v>
      </c>
      <c r="S68" s="50"/>
      <c r="T68" s="50">
        <v>0</v>
      </c>
      <c r="U68" s="49"/>
      <c r="V68" s="50">
        <v>0</v>
      </c>
      <c r="W68" s="53"/>
      <c r="X68" s="50">
        <v>0</v>
      </c>
      <c r="Y68" s="50"/>
      <c r="Z68" s="50">
        <v>0</v>
      </c>
      <c r="AA68" s="53"/>
      <c r="AB68" s="50">
        <v>0</v>
      </c>
      <c r="AC68" s="53"/>
      <c r="AD68" s="1" cm="1">
        <f t="array" ref="AD68">_xlfn.IFS(AC68="New",1,AC68="Follow up",0, AC68="",)</f>
        <v>0</v>
      </c>
      <c r="AE68" s="16" t="str">
        <f t="shared" si="1"/>
        <v xml:space="preserve"> </v>
      </c>
      <c r="AF68" s="1" t="str" cm="1">
        <f t="array" ref="AF68">IF(ISBLANK(AC68),"",(_xlfn.IFS(AE68&gt;=13,"This case may be suitable for submission",AE68&lt;13,"Consider submitting an alternative case")))</f>
        <v/>
      </c>
    </row>
    <row r="69" spans="1:32" ht="46.5" customHeight="1" thickTop="1" thickBot="1" x14ac:dyDescent="0.3">
      <c r="A69" s="66"/>
      <c r="B69" s="50"/>
      <c r="C69" s="50"/>
      <c r="D69" s="50"/>
      <c r="E69" s="49"/>
      <c r="F69" s="51">
        <v>0</v>
      </c>
      <c r="G69" s="52"/>
      <c r="H69" s="50">
        <v>0</v>
      </c>
      <c r="I69" s="53"/>
      <c r="J69" s="50">
        <v>0</v>
      </c>
      <c r="K69" s="50"/>
      <c r="L69" s="50">
        <v>0</v>
      </c>
      <c r="M69" s="50"/>
      <c r="N69" s="50">
        <v>0</v>
      </c>
      <c r="O69" s="49"/>
      <c r="P69" s="50">
        <v>0</v>
      </c>
      <c r="Q69" s="50"/>
      <c r="R69" s="50">
        <v>0</v>
      </c>
      <c r="S69" s="50"/>
      <c r="T69" s="50">
        <v>0</v>
      </c>
      <c r="U69" s="49"/>
      <c r="V69" s="50">
        <v>0</v>
      </c>
      <c r="W69" s="53"/>
      <c r="X69" s="50">
        <v>0</v>
      </c>
      <c r="Y69" s="50"/>
      <c r="Z69" s="50">
        <v>0</v>
      </c>
      <c r="AA69" s="53"/>
      <c r="AB69" s="50">
        <v>0</v>
      </c>
      <c r="AC69" s="53"/>
      <c r="AD69" s="1" cm="1">
        <f t="array" ref="AD69">_xlfn.IFS(AC69="New",1,AC69="Follow up",0, AC69="",)</f>
        <v>0</v>
      </c>
      <c r="AE69" s="16" t="str">
        <f t="shared" si="1"/>
        <v xml:space="preserve"> </v>
      </c>
      <c r="AF69" s="1" t="str" cm="1">
        <f t="array" ref="AF69">IF(ISBLANK(AC69),"",(_xlfn.IFS(AE69&gt;=13,"This case may be suitable for submission",AE69&lt;13,"Consider submitting an alternative case")))</f>
        <v/>
      </c>
    </row>
    <row r="70" spans="1:32" ht="46.5" customHeight="1" thickTop="1" thickBot="1" x14ac:dyDescent="0.3">
      <c r="A70" s="66"/>
      <c r="B70" s="50"/>
      <c r="C70" s="50"/>
      <c r="D70" s="50"/>
      <c r="E70" s="49"/>
      <c r="F70" s="51">
        <v>0</v>
      </c>
      <c r="G70" s="52"/>
      <c r="H70" s="50">
        <v>0</v>
      </c>
      <c r="I70" s="53"/>
      <c r="J70" s="50">
        <v>0</v>
      </c>
      <c r="K70" s="50"/>
      <c r="L70" s="50">
        <v>0</v>
      </c>
      <c r="M70" s="50"/>
      <c r="N70" s="50">
        <v>0</v>
      </c>
      <c r="O70" s="49"/>
      <c r="P70" s="50">
        <v>0</v>
      </c>
      <c r="Q70" s="50"/>
      <c r="R70" s="50">
        <v>0</v>
      </c>
      <c r="S70" s="50"/>
      <c r="T70" s="50">
        <v>0</v>
      </c>
      <c r="U70" s="49"/>
      <c r="V70" s="50">
        <v>0</v>
      </c>
      <c r="W70" s="53"/>
      <c r="X70" s="50">
        <v>0</v>
      </c>
      <c r="Y70" s="50"/>
      <c r="Z70" s="50">
        <v>0</v>
      </c>
      <c r="AA70" s="53"/>
      <c r="AB70" s="50">
        <v>0</v>
      </c>
      <c r="AC70" s="53"/>
      <c r="AD70" s="1" cm="1">
        <f t="array" ref="AD70">_xlfn.IFS(AC70="New",1,AC70="Follow up",0, AC70="",)</f>
        <v>0</v>
      </c>
      <c r="AE70" s="16" t="str">
        <f t="shared" si="1"/>
        <v xml:space="preserve"> </v>
      </c>
      <c r="AF70" s="1" t="str" cm="1">
        <f t="array" ref="AF70">IF(ISBLANK(AC70),"",(_xlfn.IFS(AE70&gt;=13,"This case may be suitable for submission",AE70&lt;13,"Consider submitting an alternative case")))</f>
        <v/>
      </c>
    </row>
    <row r="71" spans="1:32" ht="46.5" customHeight="1" thickTop="1" thickBot="1" x14ac:dyDescent="0.3">
      <c r="A71" s="66"/>
      <c r="B71" s="50"/>
      <c r="C71" s="50"/>
      <c r="D71" s="50"/>
      <c r="E71" s="49"/>
      <c r="F71" s="51">
        <v>0</v>
      </c>
      <c r="G71" s="52"/>
      <c r="H71" s="50">
        <v>0</v>
      </c>
      <c r="I71" s="53"/>
      <c r="J71" s="50">
        <v>0</v>
      </c>
      <c r="K71" s="50"/>
      <c r="L71" s="50">
        <v>0</v>
      </c>
      <c r="M71" s="50"/>
      <c r="N71" s="50">
        <v>0</v>
      </c>
      <c r="O71" s="49"/>
      <c r="P71" s="50">
        <v>0</v>
      </c>
      <c r="Q71" s="50"/>
      <c r="R71" s="50">
        <v>0</v>
      </c>
      <c r="S71" s="50"/>
      <c r="T71" s="50">
        <v>0</v>
      </c>
      <c r="U71" s="49"/>
      <c r="V71" s="50">
        <v>0</v>
      </c>
      <c r="W71" s="53"/>
      <c r="X71" s="50">
        <v>0</v>
      </c>
      <c r="Y71" s="50"/>
      <c r="Z71" s="50">
        <v>0</v>
      </c>
      <c r="AA71" s="53"/>
      <c r="AB71" s="50">
        <v>0</v>
      </c>
      <c r="AC71" s="53"/>
      <c r="AD71" s="1" cm="1">
        <f t="array" ref="AD71">_xlfn.IFS(AC71="New",1,AC71="Follow up",0, AC71="",)</f>
        <v>0</v>
      </c>
      <c r="AE71" s="16" t="str">
        <f t="shared" si="1"/>
        <v xml:space="preserve"> </v>
      </c>
      <c r="AF71" s="1" t="str" cm="1">
        <f t="array" ref="AF71">IF(ISBLANK(AC71),"",(_xlfn.IFS(AE71&gt;=13,"This case may be suitable for submission",AE71&lt;13,"Consider submitting an alternative case")))</f>
        <v/>
      </c>
    </row>
    <row r="72" spans="1:32" ht="46.5" customHeight="1" thickTop="1" thickBot="1" x14ac:dyDescent="0.3">
      <c r="A72" s="66"/>
      <c r="B72" s="50"/>
      <c r="C72" s="50"/>
      <c r="D72" s="50"/>
      <c r="E72" s="49"/>
      <c r="F72" s="51">
        <v>0</v>
      </c>
      <c r="G72" s="52"/>
      <c r="H72" s="50">
        <v>0</v>
      </c>
      <c r="I72" s="53"/>
      <c r="J72" s="50">
        <v>0</v>
      </c>
      <c r="K72" s="50"/>
      <c r="L72" s="50">
        <v>0</v>
      </c>
      <c r="M72" s="50"/>
      <c r="N72" s="50">
        <v>0</v>
      </c>
      <c r="O72" s="49"/>
      <c r="P72" s="50">
        <v>0</v>
      </c>
      <c r="Q72" s="50"/>
      <c r="R72" s="50">
        <v>0</v>
      </c>
      <c r="S72" s="50"/>
      <c r="T72" s="50">
        <v>0</v>
      </c>
      <c r="U72" s="49"/>
      <c r="V72" s="50">
        <v>0</v>
      </c>
      <c r="W72" s="53"/>
      <c r="X72" s="50">
        <v>0</v>
      </c>
      <c r="Y72" s="50"/>
      <c r="Z72" s="50">
        <v>0</v>
      </c>
      <c r="AA72" s="53"/>
      <c r="AB72" s="50">
        <v>0</v>
      </c>
      <c r="AC72" s="53"/>
      <c r="AD72" s="1" cm="1">
        <f t="array" ref="AD72">_xlfn.IFS(AC72="New",1,AC72="Follow up",0, AC72="",)</f>
        <v>0</v>
      </c>
      <c r="AE72" s="16" t="str">
        <f t="shared" si="1"/>
        <v xml:space="preserve"> </v>
      </c>
      <c r="AF72" s="1" t="str" cm="1">
        <f t="array" ref="AF72">IF(ISBLANK(AC72),"",(_xlfn.IFS(AE72&gt;=13,"This case may be suitable for submission",AE72&lt;13,"Consider submitting an alternative case")))</f>
        <v/>
      </c>
    </row>
    <row r="73" spans="1:32" ht="46.5" customHeight="1" thickTop="1" thickBot="1" x14ac:dyDescent="0.3">
      <c r="A73" s="66"/>
      <c r="B73" s="50"/>
      <c r="C73" s="50"/>
      <c r="D73" s="50"/>
      <c r="E73" s="49"/>
      <c r="F73" s="51">
        <v>0</v>
      </c>
      <c r="G73" s="52"/>
      <c r="H73" s="50">
        <v>0</v>
      </c>
      <c r="I73" s="53"/>
      <c r="J73" s="50">
        <v>0</v>
      </c>
      <c r="K73" s="50"/>
      <c r="L73" s="50">
        <v>0</v>
      </c>
      <c r="M73" s="50"/>
      <c r="N73" s="50">
        <v>0</v>
      </c>
      <c r="O73" s="49"/>
      <c r="P73" s="50">
        <v>0</v>
      </c>
      <c r="Q73" s="50"/>
      <c r="R73" s="50">
        <v>0</v>
      </c>
      <c r="S73" s="50"/>
      <c r="T73" s="50">
        <v>0</v>
      </c>
      <c r="U73" s="49"/>
      <c r="V73" s="50">
        <v>0</v>
      </c>
      <c r="W73" s="53"/>
      <c r="X73" s="50">
        <v>0</v>
      </c>
      <c r="Y73" s="50"/>
      <c r="Z73" s="50">
        <v>0</v>
      </c>
      <c r="AA73" s="53"/>
      <c r="AB73" s="50">
        <v>0</v>
      </c>
      <c r="AC73" s="53"/>
      <c r="AD73" s="1" cm="1">
        <f t="array" ref="AD73">_xlfn.IFS(AC73="New",1,AC73="Follow up",0, AC73="",)</f>
        <v>0</v>
      </c>
      <c r="AE73" s="16" t="str">
        <f t="shared" si="1"/>
        <v xml:space="preserve"> </v>
      </c>
      <c r="AF73" s="1" t="str" cm="1">
        <f t="array" ref="AF73">IF(ISBLANK(AC73),"",(_xlfn.IFS(AE73&gt;=13,"This case may be suitable for submission",AE73&lt;13,"Consider submitting an alternative case")))</f>
        <v/>
      </c>
    </row>
    <row r="74" spans="1:32" ht="46.5" customHeight="1" thickTop="1" thickBot="1" x14ac:dyDescent="0.3">
      <c r="A74" s="66"/>
      <c r="B74" s="50"/>
      <c r="C74" s="50"/>
      <c r="D74" s="50"/>
      <c r="E74" s="49"/>
      <c r="F74" s="51">
        <v>0</v>
      </c>
      <c r="G74" s="52"/>
      <c r="H74" s="50">
        <v>0</v>
      </c>
      <c r="I74" s="53"/>
      <c r="J74" s="50">
        <v>0</v>
      </c>
      <c r="K74" s="50"/>
      <c r="L74" s="50">
        <v>0</v>
      </c>
      <c r="M74" s="50"/>
      <c r="N74" s="50">
        <v>0</v>
      </c>
      <c r="O74" s="49"/>
      <c r="P74" s="50">
        <v>0</v>
      </c>
      <c r="Q74" s="50"/>
      <c r="R74" s="50">
        <v>0</v>
      </c>
      <c r="S74" s="50"/>
      <c r="T74" s="50">
        <v>0</v>
      </c>
      <c r="U74" s="49"/>
      <c r="V74" s="50">
        <v>0</v>
      </c>
      <c r="W74" s="53"/>
      <c r="X74" s="50">
        <v>0</v>
      </c>
      <c r="Y74" s="50"/>
      <c r="Z74" s="50">
        <v>0</v>
      </c>
      <c r="AA74" s="53"/>
      <c r="AB74" s="50">
        <v>0</v>
      </c>
      <c r="AC74" s="53"/>
      <c r="AD74" s="1" cm="1">
        <f t="array" ref="AD74">_xlfn.IFS(AC74="New",1,AC74="Follow up",0, AC74="",)</f>
        <v>0</v>
      </c>
      <c r="AE74" s="16" t="str">
        <f t="shared" si="1"/>
        <v xml:space="preserve"> </v>
      </c>
      <c r="AF74" s="1" t="str" cm="1">
        <f t="array" ref="AF74">IF(ISBLANK(AC74),"",(_xlfn.IFS(AE74&gt;=13,"This case may be suitable for submission",AE74&lt;13,"Consider submitting an alternative case")))</f>
        <v/>
      </c>
    </row>
    <row r="75" spans="1:32" ht="46.5" customHeight="1" thickTop="1" thickBot="1" x14ac:dyDescent="0.3">
      <c r="A75" s="66"/>
      <c r="B75" s="50"/>
      <c r="C75" s="50"/>
      <c r="D75" s="50"/>
      <c r="E75" s="49"/>
      <c r="F75" s="51">
        <v>0</v>
      </c>
      <c r="G75" s="52"/>
      <c r="H75" s="50">
        <v>0</v>
      </c>
      <c r="I75" s="53"/>
      <c r="J75" s="50">
        <v>0</v>
      </c>
      <c r="K75" s="50"/>
      <c r="L75" s="50">
        <v>0</v>
      </c>
      <c r="M75" s="50"/>
      <c r="N75" s="50">
        <v>0</v>
      </c>
      <c r="O75" s="49"/>
      <c r="P75" s="50">
        <v>0</v>
      </c>
      <c r="Q75" s="50"/>
      <c r="R75" s="50">
        <v>0</v>
      </c>
      <c r="S75" s="50"/>
      <c r="T75" s="50">
        <v>0</v>
      </c>
      <c r="U75" s="49"/>
      <c r="V75" s="50">
        <v>0</v>
      </c>
      <c r="W75" s="53"/>
      <c r="X75" s="50">
        <v>0</v>
      </c>
      <c r="Y75" s="50"/>
      <c r="Z75" s="50">
        <v>0</v>
      </c>
      <c r="AA75" s="53"/>
      <c r="AB75" s="50">
        <v>0</v>
      </c>
      <c r="AC75" s="53"/>
      <c r="AD75" s="1" cm="1">
        <f t="array" ref="AD75">_xlfn.IFS(AC75="New",1,AC75="Follow up",0, AC75="",)</f>
        <v>0</v>
      </c>
      <c r="AE75" s="16" t="str">
        <f t="shared" si="1"/>
        <v xml:space="preserve"> </v>
      </c>
      <c r="AF75" s="1" t="str" cm="1">
        <f t="array" ref="AF75">IF(ISBLANK(AC75),"",(_xlfn.IFS(AE75&gt;=13,"This case may be suitable for submission",AE75&lt;13,"Consider submitting an alternative case")))</f>
        <v/>
      </c>
    </row>
    <row r="76" spans="1:32" ht="46.5" customHeight="1" thickTop="1" thickBot="1" x14ac:dyDescent="0.3">
      <c r="A76" s="66"/>
      <c r="B76" s="50"/>
      <c r="C76" s="50"/>
      <c r="D76" s="50"/>
      <c r="E76" s="49"/>
      <c r="F76" s="51">
        <v>0</v>
      </c>
      <c r="G76" s="52"/>
      <c r="H76" s="50">
        <v>0</v>
      </c>
      <c r="I76" s="53"/>
      <c r="J76" s="50">
        <v>0</v>
      </c>
      <c r="K76" s="50"/>
      <c r="L76" s="50">
        <v>0</v>
      </c>
      <c r="M76" s="50"/>
      <c r="N76" s="50">
        <v>0</v>
      </c>
      <c r="O76" s="49"/>
      <c r="P76" s="50">
        <v>0</v>
      </c>
      <c r="Q76" s="50"/>
      <c r="R76" s="50">
        <v>0</v>
      </c>
      <c r="S76" s="50"/>
      <c r="T76" s="50">
        <v>0</v>
      </c>
      <c r="U76" s="49"/>
      <c r="V76" s="50">
        <v>0</v>
      </c>
      <c r="W76" s="53"/>
      <c r="X76" s="50">
        <v>0</v>
      </c>
      <c r="Y76" s="50"/>
      <c r="Z76" s="50">
        <v>0</v>
      </c>
      <c r="AA76" s="53"/>
      <c r="AB76" s="50">
        <v>0</v>
      </c>
      <c r="AC76" s="53"/>
      <c r="AD76" s="1" cm="1">
        <f t="array" ref="AD76">_xlfn.IFS(AC76="New",1,AC76="Follow up",0, AC76="",)</f>
        <v>0</v>
      </c>
      <c r="AE76" s="16" t="str">
        <f t="shared" si="1"/>
        <v xml:space="preserve"> </v>
      </c>
      <c r="AF76" s="1" t="str" cm="1">
        <f t="array" ref="AF76">IF(ISBLANK(AC76),"",(_xlfn.IFS(AE76&gt;=13,"This case may be suitable for submission",AE76&lt;13,"Consider submitting an alternative case")))</f>
        <v/>
      </c>
    </row>
    <row r="77" spans="1:32" ht="46.5" customHeight="1" thickTop="1" thickBot="1" x14ac:dyDescent="0.3">
      <c r="A77" s="66"/>
      <c r="B77" s="50"/>
      <c r="C77" s="50"/>
      <c r="D77" s="50"/>
      <c r="E77" s="49"/>
      <c r="F77" s="51">
        <v>0</v>
      </c>
      <c r="G77" s="52"/>
      <c r="H77" s="50">
        <v>0</v>
      </c>
      <c r="I77" s="53"/>
      <c r="J77" s="50">
        <v>0</v>
      </c>
      <c r="K77" s="50"/>
      <c r="L77" s="50">
        <v>0</v>
      </c>
      <c r="M77" s="50"/>
      <c r="N77" s="50">
        <v>0</v>
      </c>
      <c r="O77" s="49"/>
      <c r="P77" s="50">
        <v>0</v>
      </c>
      <c r="Q77" s="50"/>
      <c r="R77" s="50">
        <v>0</v>
      </c>
      <c r="S77" s="50"/>
      <c r="T77" s="50">
        <v>0</v>
      </c>
      <c r="U77" s="49"/>
      <c r="V77" s="50">
        <v>0</v>
      </c>
      <c r="W77" s="53"/>
      <c r="X77" s="50">
        <v>0</v>
      </c>
      <c r="Y77" s="50"/>
      <c r="Z77" s="50">
        <v>0</v>
      </c>
      <c r="AA77" s="53"/>
      <c r="AB77" s="50">
        <v>0</v>
      </c>
      <c r="AC77" s="53"/>
      <c r="AD77" s="1" cm="1">
        <f t="array" ref="AD77">_xlfn.IFS(AC77="New",1,AC77="Follow up",0, AC77="",)</f>
        <v>0</v>
      </c>
      <c r="AE77" s="16" t="str">
        <f t="shared" si="1"/>
        <v xml:space="preserve"> </v>
      </c>
      <c r="AF77" s="1" t="str" cm="1">
        <f t="array" ref="AF77">IF(ISBLANK(AC77),"",(_xlfn.IFS(AE77&gt;=13,"This case may be suitable for submission",AE77&lt;13,"Consider submitting an alternative case")))</f>
        <v/>
      </c>
    </row>
    <row r="78" spans="1:32" ht="46.5" customHeight="1" thickTop="1" thickBot="1" x14ac:dyDescent="0.3">
      <c r="A78" s="66"/>
      <c r="B78" s="50"/>
      <c r="C78" s="50"/>
      <c r="D78" s="50"/>
      <c r="E78" s="49"/>
      <c r="F78" s="51">
        <v>0</v>
      </c>
      <c r="G78" s="52"/>
      <c r="H78" s="50">
        <v>0</v>
      </c>
      <c r="I78" s="53"/>
      <c r="J78" s="50">
        <v>0</v>
      </c>
      <c r="K78" s="50"/>
      <c r="L78" s="50">
        <v>0</v>
      </c>
      <c r="M78" s="50"/>
      <c r="N78" s="50">
        <v>0</v>
      </c>
      <c r="O78" s="49"/>
      <c r="P78" s="50">
        <v>0</v>
      </c>
      <c r="Q78" s="50"/>
      <c r="R78" s="50">
        <v>0</v>
      </c>
      <c r="S78" s="50"/>
      <c r="T78" s="50">
        <v>0</v>
      </c>
      <c r="U78" s="49"/>
      <c r="V78" s="50">
        <v>0</v>
      </c>
      <c r="W78" s="53"/>
      <c r="X78" s="50">
        <v>0</v>
      </c>
      <c r="Y78" s="50"/>
      <c r="Z78" s="50">
        <v>0</v>
      </c>
      <c r="AA78" s="53"/>
      <c r="AB78" s="50">
        <v>0</v>
      </c>
      <c r="AC78" s="53"/>
      <c r="AD78" s="1" cm="1">
        <f t="array" ref="AD78">_xlfn.IFS(AC78="New",1,AC78="Follow up",0, AC78="",)</f>
        <v>0</v>
      </c>
      <c r="AE78" s="16" t="str">
        <f t="shared" si="1"/>
        <v xml:space="preserve"> </v>
      </c>
      <c r="AF78" s="1" t="str" cm="1">
        <f t="array" ref="AF78">IF(ISBLANK(AC78),"",(_xlfn.IFS(AE78&gt;=13,"This case may be suitable for submission",AE78&lt;13,"Consider submitting an alternative case")))</f>
        <v/>
      </c>
    </row>
    <row r="79" spans="1:32" ht="46.5" customHeight="1" thickTop="1" thickBot="1" x14ac:dyDescent="0.3">
      <c r="A79" s="66"/>
      <c r="B79" s="50"/>
      <c r="C79" s="50"/>
      <c r="D79" s="50"/>
      <c r="E79" s="49"/>
      <c r="F79" s="51">
        <v>0</v>
      </c>
      <c r="G79" s="52"/>
      <c r="H79" s="50">
        <v>0</v>
      </c>
      <c r="I79" s="53"/>
      <c r="J79" s="50">
        <v>0</v>
      </c>
      <c r="K79" s="50"/>
      <c r="L79" s="50">
        <v>0</v>
      </c>
      <c r="M79" s="50"/>
      <c r="N79" s="50">
        <v>0</v>
      </c>
      <c r="O79" s="49"/>
      <c r="P79" s="50">
        <v>0</v>
      </c>
      <c r="Q79" s="50"/>
      <c r="R79" s="50">
        <v>0</v>
      </c>
      <c r="S79" s="50"/>
      <c r="T79" s="50">
        <v>0</v>
      </c>
      <c r="U79" s="49"/>
      <c r="V79" s="50">
        <v>0</v>
      </c>
      <c r="W79" s="53"/>
      <c r="X79" s="50">
        <v>0</v>
      </c>
      <c r="Y79" s="50"/>
      <c r="Z79" s="50">
        <v>0</v>
      </c>
      <c r="AA79" s="53"/>
      <c r="AB79" s="50">
        <v>0</v>
      </c>
      <c r="AC79" s="53"/>
      <c r="AD79" s="1" cm="1">
        <f t="array" ref="AD79">_xlfn.IFS(AC79="New",1,AC79="Follow up",0, AC79="",)</f>
        <v>0</v>
      </c>
      <c r="AE79" s="16" t="str">
        <f t="shared" si="1"/>
        <v xml:space="preserve"> </v>
      </c>
      <c r="AF79" s="1" t="str" cm="1">
        <f t="array" ref="AF79">IF(ISBLANK(AC79),"",(_xlfn.IFS(AE79&gt;=13,"This case may be suitable for submission",AE79&lt;13,"Consider submitting an alternative case")))</f>
        <v/>
      </c>
    </row>
    <row r="80" spans="1:32" ht="46.5" customHeight="1" thickTop="1" thickBot="1" x14ac:dyDescent="0.3">
      <c r="A80" s="66"/>
      <c r="B80" s="50"/>
      <c r="C80" s="50"/>
      <c r="D80" s="50"/>
      <c r="E80" s="49"/>
      <c r="F80" s="51">
        <v>0</v>
      </c>
      <c r="G80" s="52"/>
      <c r="H80" s="50">
        <v>0</v>
      </c>
      <c r="I80" s="53"/>
      <c r="J80" s="50">
        <v>0</v>
      </c>
      <c r="K80" s="50"/>
      <c r="L80" s="50">
        <v>0</v>
      </c>
      <c r="M80" s="50"/>
      <c r="N80" s="50">
        <v>0</v>
      </c>
      <c r="O80" s="49"/>
      <c r="P80" s="50">
        <v>0</v>
      </c>
      <c r="Q80" s="50"/>
      <c r="R80" s="50">
        <v>0</v>
      </c>
      <c r="S80" s="50"/>
      <c r="T80" s="50">
        <v>0</v>
      </c>
      <c r="U80" s="49"/>
      <c r="V80" s="50">
        <v>0</v>
      </c>
      <c r="W80" s="53"/>
      <c r="X80" s="50">
        <v>0</v>
      </c>
      <c r="Y80" s="50"/>
      <c r="Z80" s="50">
        <v>0</v>
      </c>
      <c r="AA80" s="53"/>
      <c r="AB80" s="50">
        <v>0</v>
      </c>
      <c r="AC80" s="53"/>
      <c r="AD80" s="1" cm="1">
        <f t="array" ref="AD80">_xlfn.IFS(AC80="New",1,AC80="Follow up",0, AC80="",)</f>
        <v>0</v>
      </c>
      <c r="AE80" s="16" t="str">
        <f t="shared" si="1"/>
        <v xml:space="preserve"> </v>
      </c>
      <c r="AF80" s="1" t="str" cm="1">
        <f t="array" ref="AF80">IF(ISBLANK(AC80),"",(_xlfn.IFS(AE80&gt;=13,"This case may be suitable for submission",AE80&lt;13,"Consider submitting an alternative case")))</f>
        <v/>
      </c>
    </row>
    <row r="81" spans="1:32" ht="46.5" customHeight="1" thickTop="1" thickBot="1" x14ac:dyDescent="0.3">
      <c r="A81" s="66"/>
      <c r="B81" s="50"/>
      <c r="C81" s="50"/>
      <c r="D81" s="50"/>
      <c r="E81" s="49"/>
      <c r="F81" s="51">
        <v>0</v>
      </c>
      <c r="G81" s="52"/>
      <c r="H81" s="50">
        <v>0</v>
      </c>
      <c r="I81" s="53"/>
      <c r="J81" s="50">
        <v>0</v>
      </c>
      <c r="K81" s="50"/>
      <c r="L81" s="50">
        <v>0</v>
      </c>
      <c r="M81" s="50"/>
      <c r="N81" s="50">
        <v>0</v>
      </c>
      <c r="O81" s="49"/>
      <c r="P81" s="50">
        <v>0</v>
      </c>
      <c r="Q81" s="50"/>
      <c r="R81" s="50">
        <v>0</v>
      </c>
      <c r="S81" s="50"/>
      <c r="T81" s="50">
        <v>0</v>
      </c>
      <c r="U81" s="49"/>
      <c r="V81" s="50">
        <v>0</v>
      </c>
      <c r="W81" s="53"/>
      <c r="X81" s="50">
        <v>0</v>
      </c>
      <c r="Y81" s="50"/>
      <c r="Z81" s="50">
        <v>0</v>
      </c>
      <c r="AA81" s="53"/>
      <c r="AB81" s="50">
        <v>0</v>
      </c>
      <c r="AC81" s="53"/>
      <c r="AD81" s="1" cm="1">
        <f t="array" ref="AD81">_xlfn.IFS(AC81="New",1,AC81="Follow up",0, AC81="",)</f>
        <v>0</v>
      </c>
      <c r="AE81" s="16" t="str">
        <f t="shared" si="1"/>
        <v xml:space="preserve"> </v>
      </c>
      <c r="AF81" s="1" t="str" cm="1">
        <f t="array" ref="AF81">IF(ISBLANK(AC81),"",(_xlfn.IFS(AE81&gt;=13,"This case may be suitable for submission",AE81&lt;13,"Consider submitting an alternative case")))</f>
        <v/>
      </c>
    </row>
    <row r="82" spans="1:32" ht="46.5" customHeight="1" thickTop="1" thickBot="1" x14ac:dyDescent="0.3">
      <c r="A82" s="66"/>
      <c r="B82" s="50"/>
      <c r="C82" s="50"/>
      <c r="D82" s="50"/>
      <c r="E82" s="49"/>
      <c r="F82" s="51">
        <v>0</v>
      </c>
      <c r="G82" s="52"/>
      <c r="H82" s="50">
        <v>0</v>
      </c>
      <c r="I82" s="53"/>
      <c r="J82" s="50">
        <v>0</v>
      </c>
      <c r="K82" s="50"/>
      <c r="L82" s="50">
        <v>0</v>
      </c>
      <c r="M82" s="50"/>
      <c r="N82" s="50">
        <v>0</v>
      </c>
      <c r="O82" s="49"/>
      <c r="P82" s="50">
        <v>0</v>
      </c>
      <c r="Q82" s="50"/>
      <c r="R82" s="50">
        <v>0</v>
      </c>
      <c r="S82" s="50"/>
      <c r="T82" s="50">
        <v>0</v>
      </c>
      <c r="U82" s="49"/>
      <c r="V82" s="50">
        <v>0</v>
      </c>
      <c r="W82" s="53"/>
      <c r="X82" s="50">
        <v>0</v>
      </c>
      <c r="Y82" s="50"/>
      <c r="Z82" s="50">
        <v>0</v>
      </c>
      <c r="AA82" s="53"/>
      <c r="AB82" s="50">
        <v>0</v>
      </c>
      <c r="AC82" s="53"/>
      <c r="AD82" s="1" cm="1">
        <f t="array" ref="AD82">_xlfn.IFS(AC82="New",1,AC82="Follow up",0, AC82="",)</f>
        <v>0</v>
      </c>
      <c r="AE82" s="16" t="str">
        <f t="shared" si="1"/>
        <v xml:space="preserve"> </v>
      </c>
      <c r="AF82" s="1" t="str" cm="1">
        <f t="array" ref="AF82">IF(ISBLANK(AC82),"",(_xlfn.IFS(AE82&gt;=13,"This case may be suitable for submission",AE82&lt;13,"Consider submitting an alternative case")))</f>
        <v/>
      </c>
    </row>
    <row r="83" spans="1:32" ht="46.5" customHeight="1" thickTop="1" thickBot="1" x14ac:dyDescent="0.3">
      <c r="A83" s="66"/>
      <c r="B83" s="50"/>
      <c r="C83" s="50"/>
      <c r="D83" s="50"/>
      <c r="E83" s="49"/>
      <c r="F83" s="51">
        <v>0</v>
      </c>
      <c r="G83" s="52"/>
      <c r="H83" s="50">
        <v>0</v>
      </c>
      <c r="I83" s="53"/>
      <c r="J83" s="50">
        <v>0</v>
      </c>
      <c r="K83" s="50"/>
      <c r="L83" s="50">
        <v>0</v>
      </c>
      <c r="M83" s="50"/>
      <c r="N83" s="50">
        <v>0</v>
      </c>
      <c r="O83" s="49"/>
      <c r="P83" s="50">
        <v>0</v>
      </c>
      <c r="Q83" s="50"/>
      <c r="R83" s="50">
        <v>0</v>
      </c>
      <c r="S83" s="50"/>
      <c r="T83" s="50">
        <v>0</v>
      </c>
      <c r="U83" s="49"/>
      <c r="V83" s="50">
        <v>0</v>
      </c>
      <c r="W83" s="53"/>
      <c r="X83" s="50">
        <v>0</v>
      </c>
      <c r="Y83" s="50"/>
      <c r="Z83" s="50">
        <v>0</v>
      </c>
      <c r="AA83" s="53"/>
      <c r="AB83" s="50">
        <v>0</v>
      </c>
      <c r="AC83" s="53"/>
      <c r="AD83" s="1" cm="1">
        <f t="array" ref="AD83">_xlfn.IFS(AC83="New",1,AC83="Follow up",0, AC83="",)</f>
        <v>0</v>
      </c>
      <c r="AE83" s="16" t="str">
        <f t="shared" ref="AE83:AE95" si="2">IF(ISBLANK(AC83)," ",SUM(AD83,AB83,Z83,X83,V83,T83,R83,P83,N83,L83,J83,H83,F83))</f>
        <v xml:space="preserve"> </v>
      </c>
      <c r="AF83" s="1" t="str" cm="1">
        <f t="array" ref="AF83">IF(ISBLANK(AC83),"",(_xlfn.IFS(AE83&gt;=13,"This case may be suitable for submission",AE83&lt;13,"Consider submitting an alternative case")))</f>
        <v/>
      </c>
    </row>
    <row r="84" spans="1:32" ht="46.5" customHeight="1" thickTop="1" thickBot="1" x14ac:dyDescent="0.3">
      <c r="A84" s="66"/>
      <c r="B84" s="50"/>
      <c r="C84" s="50"/>
      <c r="D84" s="50"/>
      <c r="E84" s="49"/>
      <c r="F84" s="51">
        <v>0</v>
      </c>
      <c r="G84" s="52"/>
      <c r="H84" s="50">
        <v>0</v>
      </c>
      <c r="I84" s="53"/>
      <c r="J84" s="50">
        <v>0</v>
      </c>
      <c r="K84" s="50"/>
      <c r="L84" s="50">
        <v>0</v>
      </c>
      <c r="M84" s="50"/>
      <c r="N84" s="50">
        <v>0</v>
      </c>
      <c r="O84" s="49"/>
      <c r="P84" s="50">
        <v>0</v>
      </c>
      <c r="Q84" s="50"/>
      <c r="R84" s="50">
        <v>0</v>
      </c>
      <c r="S84" s="50"/>
      <c r="T84" s="50">
        <v>0</v>
      </c>
      <c r="U84" s="49"/>
      <c r="V84" s="50">
        <v>0</v>
      </c>
      <c r="W84" s="53"/>
      <c r="X84" s="50">
        <v>0</v>
      </c>
      <c r="Y84" s="50"/>
      <c r="Z84" s="50">
        <v>0</v>
      </c>
      <c r="AA84" s="53"/>
      <c r="AB84" s="50">
        <v>0</v>
      </c>
      <c r="AC84" s="53"/>
      <c r="AD84" s="1" cm="1">
        <f t="array" ref="AD84">_xlfn.IFS(AC84="New",1,AC84="Follow up",0, AC84="",)</f>
        <v>0</v>
      </c>
      <c r="AE84" s="16" t="str">
        <f t="shared" si="2"/>
        <v xml:space="preserve"> </v>
      </c>
      <c r="AF84" s="1" t="str" cm="1">
        <f t="array" ref="AF84">IF(ISBLANK(AC84),"",(_xlfn.IFS(AE84&gt;=13,"This case may be suitable for submission",AE84&lt;13,"Consider submitting an alternative case")))</f>
        <v/>
      </c>
    </row>
    <row r="85" spans="1:32" ht="46.5" customHeight="1" thickTop="1" thickBot="1" x14ac:dyDescent="0.3">
      <c r="A85" s="66"/>
      <c r="B85" s="50"/>
      <c r="C85" s="50"/>
      <c r="D85" s="50"/>
      <c r="E85" s="49"/>
      <c r="F85" s="51">
        <v>0</v>
      </c>
      <c r="G85" s="52"/>
      <c r="H85" s="50">
        <v>0</v>
      </c>
      <c r="I85" s="53"/>
      <c r="J85" s="50">
        <v>0</v>
      </c>
      <c r="K85" s="50"/>
      <c r="L85" s="50">
        <v>0</v>
      </c>
      <c r="M85" s="50"/>
      <c r="N85" s="50">
        <v>0</v>
      </c>
      <c r="O85" s="49"/>
      <c r="P85" s="50">
        <v>0</v>
      </c>
      <c r="Q85" s="50"/>
      <c r="R85" s="50">
        <v>0</v>
      </c>
      <c r="S85" s="50"/>
      <c r="T85" s="50">
        <v>0</v>
      </c>
      <c r="U85" s="49"/>
      <c r="V85" s="50">
        <v>0</v>
      </c>
      <c r="W85" s="53"/>
      <c r="X85" s="50">
        <v>0</v>
      </c>
      <c r="Y85" s="50"/>
      <c r="Z85" s="50">
        <v>0</v>
      </c>
      <c r="AA85" s="53"/>
      <c r="AB85" s="50">
        <v>0</v>
      </c>
      <c r="AC85" s="53"/>
      <c r="AD85" s="1" cm="1">
        <f t="array" ref="AD85">_xlfn.IFS(AC85="New",1,AC85="Follow up",0, AC85="",)</f>
        <v>0</v>
      </c>
      <c r="AE85" s="16" t="str">
        <f t="shared" si="2"/>
        <v xml:space="preserve"> </v>
      </c>
      <c r="AF85" s="1" t="str" cm="1">
        <f t="array" ref="AF85">IF(ISBLANK(AC85),"",(_xlfn.IFS(AE85&gt;=13,"This case may be suitable for submission",AE85&lt;13,"Consider submitting an alternative case")))</f>
        <v/>
      </c>
    </row>
    <row r="86" spans="1:32" ht="46.5" customHeight="1" thickTop="1" thickBot="1" x14ac:dyDescent="0.3">
      <c r="A86" s="66"/>
      <c r="B86" s="50"/>
      <c r="C86" s="50"/>
      <c r="D86" s="50"/>
      <c r="E86" s="49"/>
      <c r="F86" s="51">
        <v>0</v>
      </c>
      <c r="G86" s="52"/>
      <c r="H86" s="50">
        <v>0</v>
      </c>
      <c r="I86" s="53"/>
      <c r="J86" s="50">
        <v>0</v>
      </c>
      <c r="K86" s="50"/>
      <c r="L86" s="50">
        <v>0</v>
      </c>
      <c r="M86" s="50"/>
      <c r="N86" s="50">
        <v>0</v>
      </c>
      <c r="O86" s="49"/>
      <c r="P86" s="50">
        <v>0</v>
      </c>
      <c r="Q86" s="50"/>
      <c r="R86" s="50">
        <v>0</v>
      </c>
      <c r="S86" s="50"/>
      <c r="T86" s="50">
        <v>0</v>
      </c>
      <c r="U86" s="49"/>
      <c r="V86" s="50">
        <v>0</v>
      </c>
      <c r="W86" s="53"/>
      <c r="X86" s="50">
        <v>0</v>
      </c>
      <c r="Y86" s="50"/>
      <c r="Z86" s="50">
        <v>0</v>
      </c>
      <c r="AA86" s="53"/>
      <c r="AB86" s="50">
        <v>0</v>
      </c>
      <c r="AC86" s="53"/>
      <c r="AD86" s="1" cm="1">
        <f t="array" ref="AD86">_xlfn.IFS(AC86="New",1,AC86="Follow up",0, AC86="",)</f>
        <v>0</v>
      </c>
      <c r="AE86" s="16" t="str">
        <f t="shared" si="2"/>
        <v xml:space="preserve"> </v>
      </c>
      <c r="AF86" s="1" t="str" cm="1">
        <f t="array" ref="AF86">IF(ISBLANK(AC86),"",(_xlfn.IFS(AE86&gt;=13,"This case may be suitable for submission",AE86&lt;13,"Consider submitting an alternative case")))</f>
        <v/>
      </c>
    </row>
    <row r="87" spans="1:32" ht="46.5" customHeight="1" thickTop="1" thickBot="1" x14ac:dyDescent="0.3">
      <c r="A87" s="66"/>
      <c r="B87" s="50"/>
      <c r="C87" s="50"/>
      <c r="D87" s="50"/>
      <c r="E87" s="49"/>
      <c r="F87" s="51">
        <v>0</v>
      </c>
      <c r="G87" s="52"/>
      <c r="H87" s="50">
        <v>0</v>
      </c>
      <c r="I87" s="53"/>
      <c r="J87" s="50">
        <v>0</v>
      </c>
      <c r="K87" s="50"/>
      <c r="L87" s="50">
        <v>0</v>
      </c>
      <c r="M87" s="50"/>
      <c r="N87" s="50">
        <v>0</v>
      </c>
      <c r="O87" s="49"/>
      <c r="P87" s="50">
        <v>0</v>
      </c>
      <c r="Q87" s="50"/>
      <c r="R87" s="50">
        <v>0</v>
      </c>
      <c r="S87" s="50"/>
      <c r="T87" s="50">
        <v>0</v>
      </c>
      <c r="U87" s="49"/>
      <c r="V87" s="50">
        <v>0</v>
      </c>
      <c r="W87" s="53"/>
      <c r="X87" s="50">
        <v>0</v>
      </c>
      <c r="Y87" s="50"/>
      <c r="Z87" s="50">
        <v>0</v>
      </c>
      <c r="AA87" s="53"/>
      <c r="AB87" s="50">
        <v>0</v>
      </c>
      <c r="AC87" s="53"/>
      <c r="AD87" s="1" cm="1">
        <f t="array" ref="AD87">_xlfn.IFS(AC87="New",1,AC87="Follow up",0, AC87="",)</f>
        <v>0</v>
      </c>
      <c r="AE87" s="16" t="str">
        <f t="shared" si="2"/>
        <v xml:space="preserve"> </v>
      </c>
      <c r="AF87" s="1" t="str" cm="1">
        <f t="array" ref="AF87">IF(ISBLANK(AC87),"",(_xlfn.IFS(AE87&gt;=13,"This case may be suitable for submission",AE87&lt;13,"Consider submitting an alternative case")))</f>
        <v/>
      </c>
    </row>
    <row r="88" spans="1:32" ht="46.5" customHeight="1" thickTop="1" thickBot="1" x14ac:dyDescent="0.3">
      <c r="A88" s="66"/>
      <c r="B88" s="50"/>
      <c r="C88" s="50"/>
      <c r="D88" s="50"/>
      <c r="E88" s="49"/>
      <c r="F88" s="51">
        <v>0</v>
      </c>
      <c r="G88" s="52"/>
      <c r="H88" s="50">
        <v>0</v>
      </c>
      <c r="I88" s="53"/>
      <c r="J88" s="50">
        <v>0</v>
      </c>
      <c r="K88" s="50"/>
      <c r="L88" s="50">
        <v>0</v>
      </c>
      <c r="M88" s="50"/>
      <c r="N88" s="50">
        <v>0</v>
      </c>
      <c r="O88" s="49"/>
      <c r="P88" s="50">
        <v>0</v>
      </c>
      <c r="Q88" s="50"/>
      <c r="R88" s="50">
        <v>0</v>
      </c>
      <c r="S88" s="50"/>
      <c r="T88" s="50">
        <v>0</v>
      </c>
      <c r="U88" s="49"/>
      <c r="V88" s="50">
        <v>0</v>
      </c>
      <c r="W88" s="53"/>
      <c r="X88" s="50">
        <v>0</v>
      </c>
      <c r="Y88" s="50"/>
      <c r="Z88" s="50">
        <v>0</v>
      </c>
      <c r="AA88" s="53"/>
      <c r="AB88" s="50">
        <v>0</v>
      </c>
      <c r="AC88" s="53"/>
      <c r="AD88" s="1" cm="1">
        <f t="array" ref="AD88">_xlfn.IFS(AC88="New",1,AC88="Follow up",0, AC88="",)</f>
        <v>0</v>
      </c>
      <c r="AE88" s="16" t="str">
        <f t="shared" si="2"/>
        <v xml:space="preserve"> </v>
      </c>
      <c r="AF88" s="1" t="str" cm="1">
        <f t="array" ref="AF88">IF(ISBLANK(AC88),"",(_xlfn.IFS(AE88&gt;=13,"This case may be suitable for submission",AE88&lt;13,"Consider submitting an alternative case")))</f>
        <v/>
      </c>
    </row>
    <row r="89" spans="1:32" ht="46.5" customHeight="1" thickTop="1" thickBot="1" x14ac:dyDescent="0.3">
      <c r="A89" s="66"/>
      <c r="B89" s="50"/>
      <c r="C89" s="50"/>
      <c r="D89" s="50"/>
      <c r="E89" s="49"/>
      <c r="F89" s="51">
        <v>0</v>
      </c>
      <c r="G89" s="52"/>
      <c r="H89" s="50">
        <v>0</v>
      </c>
      <c r="I89" s="53"/>
      <c r="J89" s="50">
        <v>0</v>
      </c>
      <c r="K89" s="50"/>
      <c r="L89" s="50">
        <v>0</v>
      </c>
      <c r="M89" s="50"/>
      <c r="N89" s="50">
        <v>0</v>
      </c>
      <c r="O89" s="49"/>
      <c r="P89" s="50">
        <v>0</v>
      </c>
      <c r="Q89" s="50"/>
      <c r="R89" s="50">
        <v>0</v>
      </c>
      <c r="S89" s="50"/>
      <c r="T89" s="50">
        <v>0</v>
      </c>
      <c r="U89" s="49"/>
      <c r="V89" s="50">
        <v>0</v>
      </c>
      <c r="W89" s="53"/>
      <c r="X89" s="50">
        <v>0</v>
      </c>
      <c r="Y89" s="50"/>
      <c r="Z89" s="50">
        <v>0</v>
      </c>
      <c r="AA89" s="53"/>
      <c r="AB89" s="50">
        <v>0</v>
      </c>
      <c r="AC89" s="53"/>
      <c r="AD89" s="1" cm="1">
        <f t="array" ref="AD89">_xlfn.IFS(AC89="New",1,AC89="Follow up",0, AC89="",)</f>
        <v>0</v>
      </c>
      <c r="AE89" s="16" t="str">
        <f t="shared" si="2"/>
        <v xml:space="preserve"> </v>
      </c>
      <c r="AF89" s="1" t="str" cm="1">
        <f t="array" ref="AF89">IF(ISBLANK(AC89),"",(_xlfn.IFS(AE89&gt;=13,"This case may be suitable for submission",AE89&lt;13,"Consider submitting an alternative case")))</f>
        <v/>
      </c>
    </row>
    <row r="90" spans="1:32" ht="46.5" customHeight="1" thickTop="1" thickBot="1" x14ac:dyDescent="0.3">
      <c r="A90" s="66"/>
      <c r="B90" s="50"/>
      <c r="C90" s="50"/>
      <c r="D90" s="50"/>
      <c r="E90" s="49"/>
      <c r="F90" s="51">
        <v>0</v>
      </c>
      <c r="G90" s="52"/>
      <c r="H90" s="50">
        <v>0</v>
      </c>
      <c r="I90" s="53"/>
      <c r="J90" s="50">
        <v>0</v>
      </c>
      <c r="K90" s="50"/>
      <c r="L90" s="50">
        <v>0</v>
      </c>
      <c r="M90" s="50"/>
      <c r="N90" s="50">
        <v>0</v>
      </c>
      <c r="O90" s="49"/>
      <c r="P90" s="50">
        <v>0</v>
      </c>
      <c r="Q90" s="50"/>
      <c r="R90" s="50">
        <v>0</v>
      </c>
      <c r="S90" s="50"/>
      <c r="T90" s="50">
        <v>0</v>
      </c>
      <c r="U90" s="49"/>
      <c r="V90" s="50">
        <v>0</v>
      </c>
      <c r="W90" s="53"/>
      <c r="X90" s="50">
        <v>0</v>
      </c>
      <c r="Y90" s="50"/>
      <c r="Z90" s="50">
        <v>0</v>
      </c>
      <c r="AA90" s="53"/>
      <c r="AB90" s="50">
        <v>0</v>
      </c>
      <c r="AC90" s="53"/>
      <c r="AD90" s="1" cm="1">
        <f t="array" ref="AD90">_xlfn.IFS(AC90="New",1,AC90="Follow up",0, AC90="",)</f>
        <v>0</v>
      </c>
      <c r="AE90" s="16" t="str">
        <f t="shared" si="2"/>
        <v xml:space="preserve"> </v>
      </c>
      <c r="AF90" s="1" t="str" cm="1">
        <f t="array" ref="AF90">IF(ISBLANK(AC90),"",(_xlfn.IFS(AE90&gt;=13,"This case may be suitable for submission",AE90&lt;13,"Consider submitting an alternative case")))</f>
        <v/>
      </c>
    </row>
    <row r="91" spans="1:32" ht="46.5" customHeight="1" thickTop="1" thickBot="1" x14ac:dyDescent="0.3">
      <c r="A91" s="66"/>
      <c r="B91" s="50"/>
      <c r="C91" s="50"/>
      <c r="D91" s="50"/>
      <c r="E91" s="49"/>
      <c r="F91" s="51">
        <v>0</v>
      </c>
      <c r="G91" s="52"/>
      <c r="H91" s="50">
        <v>0</v>
      </c>
      <c r="I91" s="53"/>
      <c r="J91" s="50">
        <v>0</v>
      </c>
      <c r="K91" s="50"/>
      <c r="L91" s="50">
        <v>0</v>
      </c>
      <c r="M91" s="50"/>
      <c r="N91" s="50">
        <v>0</v>
      </c>
      <c r="O91" s="49"/>
      <c r="P91" s="50">
        <v>0</v>
      </c>
      <c r="Q91" s="50"/>
      <c r="R91" s="50">
        <v>0</v>
      </c>
      <c r="S91" s="50"/>
      <c r="T91" s="50">
        <v>0</v>
      </c>
      <c r="U91" s="49"/>
      <c r="V91" s="50">
        <v>0</v>
      </c>
      <c r="W91" s="53"/>
      <c r="X91" s="50">
        <v>0</v>
      </c>
      <c r="Y91" s="50"/>
      <c r="Z91" s="50">
        <v>0</v>
      </c>
      <c r="AA91" s="53"/>
      <c r="AB91" s="50">
        <v>0</v>
      </c>
      <c r="AC91" s="53"/>
      <c r="AD91" s="1" cm="1">
        <f t="array" ref="AD91">_xlfn.IFS(AC91="New",1,AC91="Follow up",0, AC91="",)</f>
        <v>0</v>
      </c>
      <c r="AE91" s="16" t="str">
        <f t="shared" si="2"/>
        <v xml:space="preserve"> </v>
      </c>
      <c r="AF91" s="1" t="str" cm="1">
        <f t="array" ref="AF91">IF(ISBLANK(AC91),"",(_xlfn.IFS(AE91&gt;=13,"This case may be suitable for submission",AE91&lt;13,"Consider submitting an alternative case")))</f>
        <v/>
      </c>
    </row>
    <row r="92" spans="1:32" ht="46.5" customHeight="1" thickTop="1" thickBot="1" x14ac:dyDescent="0.3">
      <c r="A92" s="66"/>
      <c r="B92" s="50"/>
      <c r="C92" s="50"/>
      <c r="D92" s="50"/>
      <c r="E92" s="49"/>
      <c r="F92" s="51">
        <v>0</v>
      </c>
      <c r="G92" s="52"/>
      <c r="H92" s="50">
        <v>0</v>
      </c>
      <c r="I92" s="53"/>
      <c r="J92" s="50">
        <v>0</v>
      </c>
      <c r="K92" s="50"/>
      <c r="L92" s="50">
        <v>0</v>
      </c>
      <c r="M92" s="50"/>
      <c r="N92" s="50">
        <v>0</v>
      </c>
      <c r="O92" s="49"/>
      <c r="P92" s="50">
        <v>0</v>
      </c>
      <c r="Q92" s="50"/>
      <c r="R92" s="50">
        <v>0</v>
      </c>
      <c r="S92" s="50"/>
      <c r="T92" s="50">
        <v>0</v>
      </c>
      <c r="U92" s="49"/>
      <c r="V92" s="50">
        <v>0</v>
      </c>
      <c r="W92" s="53"/>
      <c r="X92" s="50">
        <v>0</v>
      </c>
      <c r="Y92" s="50"/>
      <c r="Z92" s="50">
        <v>0</v>
      </c>
      <c r="AA92" s="53"/>
      <c r="AB92" s="50">
        <v>0</v>
      </c>
      <c r="AC92" s="53"/>
      <c r="AD92" s="1" cm="1">
        <f t="array" ref="AD92">_xlfn.IFS(AC92="New",1,AC92="Follow up",0, AC92="",)</f>
        <v>0</v>
      </c>
      <c r="AE92" s="16" t="str">
        <f t="shared" si="2"/>
        <v xml:space="preserve"> </v>
      </c>
      <c r="AF92" s="1" t="str" cm="1">
        <f t="array" ref="AF92">IF(ISBLANK(AC92),"",(_xlfn.IFS(AE92&gt;=13,"This case may be suitable for submission",AE92&lt;13,"Consider submitting an alternative case")))</f>
        <v/>
      </c>
    </row>
    <row r="93" spans="1:32" ht="46.5" customHeight="1" thickTop="1" thickBot="1" x14ac:dyDescent="0.3">
      <c r="A93" s="66"/>
      <c r="B93" s="50"/>
      <c r="C93" s="50"/>
      <c r="D93" s="50"/>
      <c r="E93" s="49"/>
      <c r="F93" s="51">
        <v>0</v>
      </c>
      <c r="G93" s="52"/>
      <c r="H93" s="50">
        <v>0</v>
      </c>
      <c r="I93" s="53"/>
      <c r="J93" s="50">
        <v>0</v>
      </c>
      <c r="K93" s="50"/>
      <c r="L93" s="50">
        <v>0</v>
      </c>
      <c r="M93" s="50"/>
      <c r="N93" s="50">
        <v>0</v>
      </c>
      <c r="O93" s="49"/>
      <c r="P93" s="50">
        <v>0</v>
      </c>
      <c r="Q93" s="50"/>
      <c r="R93" s="50">
        <v>0</v>
      </c>
      <c r="S93" s="50"/>
      <c r="T93" s="50">
        <v>0</v>
      </c>
      <c r="U93" s="49"/>
      <c r="V93" s="50">
        <v>0</v>
      </c>
      <c r="W93" s="53"/>
      <c r="X93" s="50">
        <v>0</v>
      </c>
      <c r="Y93" s="50"/>
      <c r="Z93" s="50">
        <v>0</v>
      </c>
      <c r="AA93" s="53"/>
      <c r="AB93" s="50">
        <v>0</v>
      </c>
      <c r="AC93" s="53"/>
      <c r="AD93" s="1" cm="1">
        <f t="array" ref="AD93">_xlfn.IFS(AC93="New",1,AC93="Follow up",0, AC93="",)</f>
        <v>0</v>
      </c>
      <c r="AE93" s="16" t="str">
        <f t="shared" si="2"/>
        <v xml:space="preserve"> </v>
      </c>
      <c r="AF93" s="1" t="str" cm="1">
        <f t="array" ref="AF93">IF(ISBLANK(AC93),"",(_xlfn.IFS(AE93&gt;=13,"This case may be suitable for submission",AE93&lt;13,"Consider submitting an alternative case")))</f>
        <v/>
      </c>
    </row>
    <row r="94" spans="1:32" ht="46.5" customHeight="1" thickTop="1" thickBot="1" x14ac:dyDescent="0.3">
      <c r="A94" s="66"/>
      <c r="B94" s="50"/>
      <c r="C94" s="50"/>
      <c r="D94" s="50"/>
      <c r="E94" s="49"/>
      <c r="F94" s="51">
        <v>0</v>
      </c>
      <c r="G94" s="52"/>
      <c r="H94" s="50">
        <v>0</v>
      </c>
      <c r="I94" s="53"/>
      <c r="J94" s="50">
        <v>0</v>
      </c>
      <c r="K94" s="50"/>
      <c r="L94" s="50">
        <v>0</v>
      </c>
      <c r="M94" s="50"/>
      <c r="N94" s="50">
        <v>0</v>
      </c>
      <c r="O94" s="49"/>
      <c r="P94" s="50">
        <v>0</v>
      </c>
      <c r="Q94" s="50"/>
      <c r="R94" s="50">
        <v>0</v>
      </c>
      <c r="S94" s="50"/>
      <c r="T94" s="50">
        <v>0</v>
      </c>
      <c r="U94" s="49"/>
      <c r="V94" s="50">
        <v>0</v>
      </c>
      <c r="W94" s="53"/>
      <c r="X94" s="50">
        <v>0</v>
      </c>
      <c r="Y94" s="50"/>
      <c r="Z94" s="50">
        <v>0</v>
      </c>
      <c r="AA94" s="53"/>
      <c r="AB94" s="50">
        <v>0</v>
      </c>
      <c r="AC94" s="53"/>
      <c r="AD94" s="1" cm="1">
        <f t="array" ref="AD94">_xlfn.IFS(AC94="New",1,AC94="Follow up",0, AC94="",)</f>
        <v>0</v>
      </c>
      <c r="AE94" s="16" t="str">
        <f t="shared" si="2"/>
        <v xml:space="preserve"> </v>
      </c>
      <c r="AF94" s="1" t="str" cm="1">
        <f t="array" ref="AF94">IF(ISBLANK(AC94),"",(_xlfn.IFS(AE94&gt;=13,"This case may be suitable for submission",AE94&lt;13,"Consider submitting an alternative case")))</f>
        <v/>
      </c>
    </row>
    <row r="95" spans="1:32" ht="46.5" customHeight="1" thickTop="1" thickBot="1" x14ac:dyDescent="0.3">
      <c r="A95" s="66"/>
      <c r="B95" s="50"/>
      <c r="C95" s="50"/>
      <c r="D95" s="50"/>
      <c r="E95" s="49"/>
      <c r="F95" s="51">
        <v>0</v>
      </c>
      <c r="G95" s="52"/>
      <c r="H95" s="50">
        <v>0</v>
      </c>
      <c r="I95" s="53"/>
      <c r="J95" s="50">
        <v>0</v>
      </c>
      <c r="K95" s="50"/>
      <c r="L95" s="50">
        <v>0</v>
      </c>
      <c r="M95" s="50"/>
      <c r="N95" s="50">
        <v>0</v>
      </c>
      <c r="O95" s="49"/>
      <c r="P95" s="50">
        <v>0</v>
      </c>
      <c r="Q95" s="50"/>
      <c r="R95" s="50">
        <v>0</v>
      </c>
      <c r="S95" s="50"/>
      <c r="T95" s="50">
        <v>0</v>
      </c>
      <c r="U95" s="49"/>
      <c r="V95" s="50">
        <v>0</v>
      </c>
      <c r="W95" s="53"/>
      <c r="X95" s="50">
        <v>0</v>
      </c>
      <c r="Y95" s="50"/>
      <c r="Z95" s="50">
        <v>0</v>
      </c>
      <c r="AA95" s="53"/>
      <c r="AB95" s="50">
        <v>0</v>
      </c>
      <c r="AC95" s="53"/>
      <c r="AD95" s="1" cm="1">
        <f t="array" ref="AD95">_xlfn.IFS(AC95="New",1,AC95="Follow up",0, AC95="",)</f>
        <v>0</v>
      </c>
      <c r="AE95" s="16" t="str">
        <f t="shared" si="2"/>
        <v xml:space="preserve"> </v>
      </c>
      <c r="AF95" s="1" t="str" cm="1">
        <f t="array" ref="AF95">IF(ISBLANK(AC95),"",(_xlfn.IFS(AE95&gt;=13,"This case may be suitable for submission",AE95&lt;13,"Consider submitting an alternative case")))</f>
        <v/>
      </c>
    </row>
    <row r="96" spans="1:32" thickTop="1" thickBot="1" x14ac:dyDescent="0.3">
      <c r="F96" s="1">
        <v>0</v>
      </c>
      <c r="H96" s="1">
        <v>0</v>
      </c>
      <c r="J96" s="1">
        <v>0</v>
      </c>
      <c r="L96" s="1">
        <v>0</v>
      </c>
      <c r="N96" s="1">
        <v>0</v>
      </c>
      <c r="P96" s="1">
        <v>0</v>
      </c>
      <c r="R96" s="1">
        <v>0</v>
      </c>
      <c r="T96" s="1">
        <v>0</v>
      </c>
      <c r="V96">
        <v>0</v>
      </c>
      <c r="X96">
        <v>0</v>
      </c>
      <c r="Z96">
        <v>0</v>
      </c>
      <c r="AB96">
        <v>0</v>
      </c>
    </row>
    <row r="97" spans="8:8" thickTop="1" thickBot="1" x14ac:dyDescent="0.3">
      <c r="H97" s="1" t="e">
        <v>#N/A</v>
      </c>
    </row>
    <row r="98" spans="8:8" thickTop="1" thickBot="1" x14ac:dyDescent="0.3">
      <c r="H98" s="1" t="e">
        <v>#N/A</v>
      </c>
    </row>
    <row r="99" spans="8:8" thickTop="1" thickBot="1" x14ac:dyDescent="0.3">
      <c r="H99" s="1" t="e">
        <v>#N/A</v>
      </c>
    </row>
    <row r="100" spans="8:8" thickTop="1" thickBot="1" x14ac:dyDescent="0.3">
      <c r="H100" s="1" t="e">
        <v>#N/A</v>
      </c>
    </row>
    <row r="101" spans="8:8" thickTop="1" thickBot="1" x14ac:dyDescent="0.3">
      <c r="H101" s="1" t="e">
        <v>#N/A</v>
      </c>
    </row>
  </sheetData>
  <protectedRanges>
    <protectedRange algorithmName="SHA-512" hashValue="K1xtbsnzpAXYyd3zhdWlPt0/DPLtIvncMiKlk/xjTMspsQHEOO6c7vKwmT0QTApGqeCoItmzKbEPymmrIiVp6w==" saltValue="b5s8/EQDrTO52vBqeOY8tg==" spinCount="100000" sqref="B16:AC95" name="edit range"/>
  </protectedRanges>
  <mergeCells count="8">
    <mergeCell ref="K7:M7"/>
    <mergeCell ref="K8:M8"/>
    <mergeCell ref="K6:O6"/>
    <mergeCell ref="K9:O11"/>
    <mergeCell ref="K2:O2"/>
    <mergeCell ref="K3:M3"/>
    <mergeCell ref="K4:M4"/>
    <mergeCell ref="K5:M5"/>
  </mergeCells>
  <conditionalFormatting sqref="AC15">
    <cfRule type="containsText" dxfId="132" priority="164" operator="containsText" text="follow">
      <formula>NOT(ISERROR(SEARCH("follow",AC15)))</formula>
    </cfRule>
    <cfRule type="containsText" dxfId="131" priority="166" operator="containsText" text="new">
      <formula>NOT(ISERROR(SEARCH("new",AC15)))</formula>
    </cfRule>
  </conditionalFormatting>
  <conditionalFormatting sqref="O15:AC15">
    <cfRule type="containsText" dxfId="130" priority="163" operator="containsText" text="times">
      <formula>NOT(ISERROR(SEARCH("times",O15)))</formula>
    </cfRule>
  </conditionalFormatting>
  <conditionalFormatting sqref="I15:AA15">
    <cfRule type="containsText" dxfId="129" priority="149" operator="containsText" text="no">
      <formula>NOT(ISERROR(SEARCH("no",I15)))</formula>
    </cfRule>
    <cfRule type="containsText" dxfId="128" priority="162" operator="containsText" text="no">
      <formula>NOT(ISERROR(SEARCH("no",I15)))</formula>
    </cfRule>
    <cfRule type="containsText" dxfId="127" priority="167" operator="containsText" text="yes">
      <formula>NOT(ISERROR(SEARCH("yes",I15)))</formula>
    </cfRule>
  </conditionalFormatting>
  <conditionalFormatting sqref="AA15">
    <cfRule type="containsText" dxfId="126" priority="161" operator="containsText" text="not applicable">
      <formula>NOT(ISERROR(SEARCH("not applicable",AA15)))</formula>
    </cfRule>
  </conditionalFormatting>
  <conditionalFormatting sqref="E15">
    <cfRule type="containsText" dxfId="125" priority="157" operator="containsText" text="Short">
      <formula>NOT(ISERROR(SEARCH("Short",E15)))</formula>
    </cfRule>
    <cfRule type="containsText" dxfId="124" priority="158" operator="containsText" text="Way over">
      <formula>NOT(ISERROR(SEARCH("Way over",E15)))</formula>
    </cfRule>
    <cfRule type="containsText" dxfId="123" priority="159" operator="containsText" text="Just over">
      <formula>NOT(ISERROR(SEARCH("Just over",E15)))</formula>
    </cfRule>
    <cfRule type="containsText" dxfId="122" priority="160" operator="containsText" text="on time">
      <formula>NOT(ISERROR(SEARCH("on time",E15)))</formula>
    </cfRule>
  </conditionalFormatting>
  <conditionalFormatting sqref="E16:E18 AA16:AA18 Y16:Y18 W16:W18 U16:U18 S16:S18 Q16:Q18 O16:O18 K16:K18 I16:I18 G16:G18 M16:M18">
    <cfRule type="containsText" dxfId="121" priority="153" operator="containsText" text="Yes">
      <formula>NOT(ISERROR(SEARCH("Yes",E16)))</formula>
    </cfRule>
  </conditionalFormatting>
  <conditionalFormatting sqref="AC16:AC18">
    <cfRule type="containsText" dxfId="120" priority="151" operator="containsText" text="follow">
      <formula>NOT(ISERROR(SEARCH("follow",AC16)))</formula>
    </cfRule>
    <cfRule type="containsText" dxfId="119" priority="152" operator="containsText" text="new">
      <formula>NOT(ISERROR(SEARCH("new",AC16)))</formula>
    </cfRule>
  </conditionalFormatting>
  <conditionalFormatting sqref="O16:O18 AC16:AC18 AA16:AA18 Y16:Y18 W16:W18 U16:U18 S16:S18 Q16:Q18">
    <cfRule type="containsText" dxfId="118" priority="150" operator="containsText" text="times">
      <formula>NOT(ISERROR(SEARCH("times",O16)))</formula>
    </cfRule>
  </conditionalFormatting>
  <conditionalFormatting sqref="AA16:AA18">
    <cfRule type="containsText" dxfId="117" priority="148" operator="containsText" text="not applicable">
      <formula>NOT(ISERROR(SEARCH("not applicable",AA16)))</formula>
    </cfRule>
  </conditionalFormatting>
  <conditionalFormatting sqref="E16:E18">
    <cfRule type="containsText" dxfId="116" priority="144" operator="containsText" text="Short">
      <formula>NOT(ISERROR(SEARCH("Short",E16)))</formula>
    </cfRule>
    <cfRule type="containsText" dxfId="115" priority="145" operator="containsText" text="Way over">
      <formula>NOT(ISERROR(SEARCH("Way over",E16)))</formula>
    </cfRule>
    <cfRule type="containsText" dxfId="114" priority="146" operator="containsText" text="Just over">
      <formula>NOT(ISERROR(SEARCH("Just over",E16)))</formula>
    </cfRule>
    <cfRule type="containsText" dxfId="113" priority="147" operator="containsText" text="on time">
      <formula>NOT(ISERROR(SEARCH("on time",E16)))</formula>
    </cfRule>
  </conditionalFormatting>
  <conditionalFormatting sqref="E53:E95 AA53:AA95 Y53:Y95 W53:W95 U53:U95 S53:S95 Q53:Q95 O53:O95 K53:K95 I53:I95 G53:G95 M53:M95">
    <cfRule type="containsText" dxfId="112" priority="126" operator="containsText" text="Yes">
      <formula>NOT(ISERROR(SEARCH("Yes",E53)))</formula>
    </cfRule>
  </conditionalFormatting>
  <conditionalFormatting sqref="AC53:AC95">
    <cfRule type="containsText" dxfId="111" priority="124" operator="containsText" text="follow">
      <formula>NOT(ISERROR(SEARCH("follow",AC53)))</formula>
    </cfRule>
    <cfRule type="containsText" dxfId="110" priority="125" operator="containsText" text="new">
      <formula>NOT(ISERROR(SEARCH("new",AC53)))</formula>
    </cfRule>
  </conditionalFormatting>
  <conditionalFormatting sqref="O53:O95 AC53:AC95 AA53:AA95 Y53:Y95 W53:W95 U53:U95 S53:S95 Q53:Q95">
    <cfRule type="containsText" dxfId="109" priority="123" operator="containsText" text="times">
      <formula>NOT(ISERROR(SEARCH("times",O53)))</formula>
    </cfRule>
  </conditionalFormatting>
  <conditionalFormatting sqref="AA53:AA95">
    <cfRule type="containsText" dxfId="108" priority="122" operator="containsText" text="not applicable">
      <formula>NOT(ISERROR(SEARCH("not applicable",AA53)))</formula>
    </cfRule>
  </conditionalFormatting>
  <conditionalFormatting sqref="E53:E95">
    <cfRule type="containsText" dxfId="107" priority="118" operator="containsText" text="Short">
      <formula>NOT(ISERROR(SEARCH("Short",E53)))</formula>
    </cfRule>
    <cfRule type="containsText" dxfId="106" priority="119" operator="containsText" text="Way over">
      <formula>NOT(ISERROR(SEARCH("Way over",E53)))</formula>
    </cfRule>
    <cfRule type="containsText" dxfId="105" priority="120" operator="containsText" text="Just over">
      <formula>NOT(ISERROR(SEARCH("Just over",E53)))</formula>
    </cfRule>
    <cfRule type="containsText" dxfId="104" priority="121" operator="containsText" text="on time">
      <formula>NOT(ISERROR(SEARCH("on time",E53)))</formula>
    </cfRule>
  </conditionalFormatting>
  <conditionalFormatting sqref="G15:G18 G53:G95">
    <cfRule type="containsText" dxfId="103" priority="142" operator="containsText" text="No e.g. breast lump; rectal bleeding; tired all the time">
      <formula>NOT(ISERROR(SEARCH("No e.g. breast lump; rectal bleeding; tired all the time",G15)))</formula>
    </cfRule>
    <cfRule type="containsText" dxfId="102" priority="143" operator="containsText" text="Yes e.g. simple UTI;  viral wart">
      <formula>NOT(ISERROR(SEARCH("Yes e.g. simple UTI;  viral wart",G15)))</formula>
    </cfRule>
  </conditionalFormatting>
  <conditionalFormatting sqref="AB16:AB18 AB53:AB95">
    <cfRule type="containsText" dxfId="101" priority="117" operator="containsText" text="times">
      <formula>NOT(ISERROR(SEARCH("times",AB16)))</formula>
    </cfRule>
  </conditionalFormatting>
  <conditionalFormatting sqref="Z16:Z18 Z53:Z95">
    <cfRule type="containsText" dxfId="100" priority="115" operator="containsText" text="times">
      <formula>NOT(ISERROR(SEARCH("times",Z16)))</formula>
    </cfRule>
  </conditionalFormatting>
  <conditionalFormatting sqref="Z16:Z18 Z53:Z95">
    <cfRule type="containsText" dxfId="99" priority="113" operator="containsText" text="no">
      <formula>NOT(ISERROR(SEARCH("no",Z16)))</formula>
    </cfRule>
    <cfRule type="containsText" dxfId="98" priority="114" operator="containsText" text="no">
      <formula>NOT(ISERROR(SEARCH("no",Z16)))</formula>
    </cfRule>
    <cfRule type="containsText" dxfId="97" priority="116" operator="containsText" text="yes">
      <formula>NOT(ISERROR(SEARCH("yes",Z16)))</formula>
    </cfRule>
  </conditionalFormatting>
  <conditionalFormatting sqref="X16:X18 X53:X95">
    <cfRule type="containsText" dxfId="96" priority="111" operator="containsText" text="times">
      <formula>NOT(ISERROR(SEARCH("times",X16)))</formula>
    </cfRule>
  </conditionalFormatting>
  <conditionalFormatting sqref="X16:X18 X53:X95">
    <cfRule type="containsText" dxfId="95" priority="109" operator="containsText" text="no">
      <formula>NOT(ISERROR(SEARCH("no",X16)))</formula>
    </cfRule>
    <cfRule type="containsText" dxfId="94" priority="110" operator="containsText" text="no">
      <formula>NOT(ISERROR(SEARCH("no",X16)))</formula>
    </cfRule>
    <cfRule type="containsText" dxfId="93" priority="112" operator="containsText" text="yes">
      <formula>NOT(ISERROR(SEARCH("yes",X16)))</formula>
    </cfRule>
  </conditionalFormatting>
  <conditionalFormatting sqref="V16:V18 V53:V95">
    <cfRule type="containsText" dxfId="92" priority="107" operator="containsText" text="times">
      <formula>NOT(ISERROR(SEARCH("times",V16)))</formula>
    </cfRule>
  </conditionalFormatting>
  <conditionalFormatting sqref="V16:V18 V53:V95">
    <cfRule type="containsText" dxfId="91" priority="105" operator="containsText" text="no">
      <formula>NOT(ISERROR(SEARCH("no",V16)))</formula>
    </cfRule>
    <cfRule type="containsText" dxfId="90" priority="106" operator="containsText" text="no">
      <formula>NOT(ISERROR(SEARCH("no",V16)))</formula>
    </cfRule>
    <cfRule type="containsText" dxfId="89" priority="108" operator="containsText" text="yes">
      <formula>NOT(ISERROR(SEARCH("yes",V16)))</formula>
    </cfRule>
  </conditionalFormatting>
  <conditionalFormatting sqref="T16:T18 T53:T95">
    <cfRule type="containsText" dxfId="88" priority="103" operator="containsText" text="times">
      <formula>NOT(ISERROR(SEARCH("times",T16)))</formula>
    </cfRule>
  </conditionalFormatting>
  <conditionalFormatting sqref="T16:T18 T53:T95">
    <cfRule type="containsText" dxfId="87" priority="101" operator="containsText" text="no">
      <formula>NOT(ISERROR(SEARCH("no",T16)))</formula>
    </cfRule>
    <cfRule type="containsText" dxfId="86" priority="102" operator="containsText" text="no">
      <formula>NOT(ISERROR(SEARCH("no",T16)))</formula>
    </cfRule>
    <cfRule type="containsText" dxfId="85" priority="104" operator="containsText" text="yes">
      <formula>NOT(ISERROR(SEARCH("yes",T16)))</formula>
    </cfRule>
  </conditionalFormatting>
  <conditionalFormatting sqref="R16:R18 R53:R95">
    <cfRule type="containsText" dxfId="84" priority="99" operator="containsText" text="times">
      <formula>NOT(ISERROR(SEARCH("times",R16)))</formula>
    </cfRule>
  </conditionalFormatting>
  <conditionalFormatting sqref="R16:R18 R53:R95">
    <cfRule type="containsText" dxfId="83" priority="97" operator="containsText" text="no">
      <formula>NOT(ISERROR(SEARCH("no",R16)))</formula>
    </cfRule>
    <cfRule type="containsText" dxfId="82" priority="98" operator="containsText" text="no">
      <formula>NOT(ISERROR(SEARCH("no",R16)))</formula>
    </cfRule>
    <cfRule type="containsText" dxfId="81" priority="100" operator="containsText" text="yes">
      <formula>NOT(ISERROR(SEARCH("yes",R16)))</formula>
    </cfRule>
  </conditionalFormatting>
  <conditionalFormatting sqref="P16:P18 P53:P95">
    <cfRule type="containsText" dxfId="80" priority="95" operator="containsText" text="times">
      <formula>NOT(ISERROR(SEARCH("times",P16)))</formula>
    </cfRule>
  </conditionalFormatting>
  <conditionalFormatting sqref="P16:P18 P53:P95">
    <cfRule type="containsText" dxfId="79" priority="93" operator="containsText" text="no">
      <formula>NOT(ISERROR(SEARCH("no",P16)))</formula>
    </cfRule>
    <cfRule type="containsText" dxfId="78" priority="94" operator="containsText" text="no">
      <formula>NOT(ISERROR(SEARCH("no",P16)))</formula>
    </cfRule>
    <cfRule type="containsText" dxfId="77" priority="96" operator="containsText" text="yes">
      <formula>NOT(ISERROR(SEARCH("yes",P16)))</formula>
    </cfRule>
  </conditionalFormatting>
  <conditionalFormatting sqref="N16:N18 N53:N95">
    <cfRule type="containsText" dxfId="76" priority="90" operator="containsText" text="no">
      <formula>NOT(ISERROR(SEARCH("no",N16)))</formula>
    </cfRule>
    <cfRule type="containsText" dxfId="75" priority="91" operator="containsText" text="no">
      <formula>NOT(ISERROR(SEARCH("no",N16)))</formula>
    </cfRule>
    <cfRule type="containsText" dxfId="74" priority="92" operator="containsText" text="yes">
      <formula>NOT(ISERROR(SEARCH("yes",N16)))</formula>
    </cfRule>
  </conditionalFormatting>
  <conditionalFormatting sqref="J16:J18 J53:J95">
    <cfRule type="containsText" dxfId="73" priority="87" operator="containsText" text="no">
      <formula>NOT(ISERROR(SEARCH("no",J16)))</formula>
    </cfRule>
    <cfRule type="containsText" dxfId="72" priority="88" operator="containsText" text="no">
      <formula>NOT(ISERROR(SEARCH("no",J16)))</formula>
    </cfRule>
    <cfRule type="containsText" dxfId="71" priority="89" operator="containsText" text="yes">
      <formula>NOT(ISERROR(SEARCH("yes",J16)))</formula>
    </cfRule>
  </conditionalFormatting>
  <conditionalFormatting sqref="AE15">
    <cfRule type="expression" dxfId="70" priority="75">
      <formula>AND(AE15&lt;13)</formula>
    </cfRule>
    <cfRule type="expression" dxfId="69" priority="76">
      <formula>AND(AE15&gt;=12,AE15&lt;=13.5)</formula>
    </cfRule>
    <cfRule type="expression" dxfId="68" priority="77">
      <formula>AE15=14</formula>
    </cfRule>
  </conditionalFormatting>
  <conditionalFormatting sqref="AE16:AE95">
    <cfRule type="expression" dxfId="67" priority="78">
      <formula>AND(AE16&lt;13)</formula>
    </cfRule>
    <cfRule type="expression" dxfId="66" priority="79">
      <formula>AND(AE16&gt;=12,AE16&lt;=13.5)</formula>
    </cfRule>
    <cfRule type="expression" dxfId="65" priority="80">
      <formula>AE16=14</formula>
    </cfRule>
  </conditionalFormatting>
  <conditionalFormatting sqref="L16:L18 L53:L95">
    <cfRule type="containsText" dxfId="64" priority="72" operator="containsText" text="no">
      <formula>NOT(ISERROR(SEARCH("no",L16)))</formula>
    </cfRule>
    <cfRule type="containsText" dxfId="63" priority="73" operator="containsText" text="no">
      <formula>NOT(ISERROR(SEARCH("no",L16)))</formula>
    </cfRule>
    <cfRule type="containsText" dxfId="62" priority="74" operator="containsText" text="yes">
      <formula>NOT(ISERROR(SEARCH("yes",L16)))</formula>
    </cfRule>
  </conditionalFormatting>
  <conditionalFormatting sqref="E19:E52 AA19:AA52 Y19:Y52 W19:W52 U19:U52 S19:S52 Q19:Q52 O19:O52 K19:K52 I19:I52 G19:G52 M19:M52">
    <cfRule type="containsText" dxfId="61" priority="71" operator="containsText" text="Yes">
      <formula>NOT(ISERROR(SEARCH("Yes",E19)))</formula>
    </cfRule>
  </conditionalFormatting>
  <conditionalFormatting sqref="AC19:AC52">
    <cfRule type="containsText" dxfId="60" priority="69" operator="containsText" text="follow">
      <formula>NOT(ISERROR(SEARCH("follow",AC19)))</formula>
    </cfRule>
    <cfRule type="containsText" dxfId="59" priority="70" operator="containsText" text="new">
      <formula>NOT(ISERROR(SEARCH("new",AC19)))</formula>
    </cfRule>
  </conditionalFormatting>
  <conditionalFormatting sqref="O19:O52 AC19:AC52 AA19:AA52 Y19:Y52 W19:W52 U19:U52 S19:S52 Q19:Q52">
    <cfRule type="containsText" dxfId="58" priority="68" operator="containsText" text="times">
      <formula>NOT(ISERROR(SEARCH("times",O19)))</formula>
    </cfRule>
  </conditionalFormatting>
  <conditionalFormatting sqref="AA19:AA52">
    <cfRule type="containsText" dxfId="57" priority="67" operator="containsText" text="not applicable">
      <formula>NOT(ISERROR(SEARCH("not applicable",AA19)))</formula>
    </cfRule>
  </conditionalFormatting>
  <conditionalFormatting sqref="E19:E52">
    <cfRule type="containsText" dxfId="56" priority="63" operator="containsText" text="Short">
      <formula>NOT(ISERROR(SEARCH("Short",E19)))</formula>
    </cfRule>
    <cfRule type="containsText" dxfId="55" priority="64" operator="containsText" text="Way over">
      <formula>NOT(ISERROR(SEARCH("Way over",E19)))</formula>
    </cfRule>
    <cfRule type="containsText" dxfId="54" priority="65" operator="containsText" text="Just over">
      <formula>NOT(ISERROR(SEARCH("Just over",E19)))</formula>
    </cfRule>
    <cfRule type="containsText" dxfId="53" priority="66" operator="containsText" text="on time">
      <formula>NOT(ISERROR(SEARCH("on time",E19)))</formula>
    </cfRule>
  </conditionalFormatting>
  <conditionalFormatting sqref="G19:G52">
    <cfRule type="containsText" dxfId="52" priority="61" operator="containsText" text="No e.g. breast lump; rectal bleeding; tired all the time">
      <formula>NOT(ISERROR(SEARCH("No e.g. breast lump; rectal bleeding; tired all the time",G19)))</formula>
    </cfRule>
    <cfRule type="containsText" dxfId="51" priority="62" operator="containsText" text="Yes e.g. simple UTI;  viral wart">
      <formula>NOT(ISERROR(SEARCH("Yes e.g. simple UTI;  viral wart",G19)))</formula>
    </cfRule>
  </conditionalFormatting>
  <conditionalFormatting sqref="AB19:AB52">
    <cfRule type="containsText" dxfId="50" priority="60" operator="containsText" text="times">
      <formula>NOT(ISERROR(SEARCH("times",AB19)))</formula>
    </cfRule>
  </conditionalFormatting>
  <conditionalFormatting sqref="Z19:Z52">
    <cfRule type="containsText" dxfId="49" priority="58" operator="containsText" text="times">
      <formula>NOT(ISERROR(SEARCH("times",Z19)))</formula>
    </cfRule>
  </conditionalFormatting>
  <conditionalFormatting sqref="Z19:Z52">
    <cfRule type="containsText" dxfId="48" priority="56" operator="containsText" text="no">
      <formula>NOT(ISERROR(SEARCH("no",Z19)))</formula>
    </cfRule>
    <cfRule type="containsText" dxfId="47" priority="57" operator="containsText" text="no">
      <formula>NOT(ISERROR(SEARCH("no",Z19)))</formula>
    </cfRule>
    <cfRule type="containsText" dxfId="46" priority="59" operator="containsText" text="yes">
      <formula>NOT(ISERROR(SEARCH("yes",Z19)))</formula>
    </cfRule>
  </conditionalFormatting>
  <conditionalFormatting sqref="X19:X52">
    <cfRule type="containsText" dxfId="45" priority="54" operator="containsText" text="times">
      <formula>NOT(ISERROR(SEARCH("times",X19)))</formula>
    </cfRule>
  </conditionalFormatting>
  <conditionalFormatting sqref="X19:X52">
    <cfRule type="containsText" dxfId="44" priority="52" operator="containsText" text="no">
      <formula>NOT(ISERROR(SEARCH("no",X19)))</formula>
    </cfRule>
    <cfRule type="containsText" dxfId="43" priority="53" operator="containsText" text="no">
      <formula>NOT(ISERROR(SEARCH("no",X19)))</formula>
    </cfRule>
    <cfRule type="containsText" dxfId="42" priority="55" operator="containsText" text="yes">
      <formula>NOT(ISERROR(SEARCH("yes",X19)))</formula>
    </cfRule>
  </conditionalFormatting>
  <conditionalFormatting sqref="V19:V52">
    <cfRule type="containsText" dxfId="41" priority="50" operator="containsText" text="times">
      <formula>NOT(ISERROR(SEARCH("times",V19)))</formula>
    </cfRule>
  </conditionalFormatting>
  <conditionalFormatting sqref="V19:V52">
    <cfRule type="containsText" dxfId="40" priority="48" operator="containsText" text="no">
      <formula>NOT(ISERROR(SEARCH("no",V19)))</formula>
    </cfRule>
    <cfRule type="containsText" dxfId="39" priority="49" operator="containsText" text="no">
      <formula>NOT(ISERROR(SEARCH("no",V19)))</formula>
    </cfRule>
    <cfRule type="containsText" dxfId="38" priority="51" operator="containsText" text="yes">
      <formula>NOT(ISERROR(SEARCH("yes",V19)))</formula>
    </cfRule>
  </conditionalFormatting>
  <conditionalFormatting sqref="T19:T52">
    <cfRule type="containsText" dxfId="37" priority="46" operator="containsText" text="times">
      <formula>NOT(ISERROR(SEARCH("times",T19)))</formula>
    </cfRule>
  </conditionalFormatting>
  <conditionalFormatting sqref="T19:T52">
    <cfRule type="containsText" dxfId="36" priority="44" operator="containsText" text="no">
      <formula>NOT(ISERROR(SEARCH("no",T19)))</formula>
    </cfRule>
    <cfRule type="containsText" dxfId="35" priority="45" operator="containsText" text="no">
      <formula>NOT(ISERROR(SEARCH("no",T19)))</formula>
    </cfRule>
    <cfRule type="containsText" dxfId="34" priority="47" operator="containsText" text="yes">
      <formula>NOT(ISERROR(SEARCH("yes",T19)))</formula>
    </cfRule>
  </conditionalFormatting>
  <conditionalFormatting sqref="R19:R52">
    <cfRule type="containsText" dxfId="33" priority="42" operator="containsText" text="times">
      <formula>NOT(ISERROR(SEARCH("times",R19)))</formula>
    </cfRule>
  </conditionalFormatting>
  <conditionalFormatting sqref="R19:R52">
    <cfRule type="containsText" dxfId="32" priority="40" operator="containsText" text="no">
      <formula>NOT(ISERROR(SEARCH("no",R19)))</formula>
    </cfRule>
    <cfRule type="containsText" dxfId="31" priority="41" operator="containsText" text="no">
      <formula>NOT(ISERROR(SEARCH("no",R19)))</formula>
    </cfRule>
    <cfRule type="containsText" dxfId="30" priority="43" operator="containsText" text="yes">
      <formula>NOT(ISERROR(SEARCH("yes",R19)))</formula>
    </cfRule>
  </conditionalFormatting>
  <conditionalFormatting sqref="P19:P52">
    <cfRule type="containsText" dxfId="29" priority="38" operator="containsText" text="times">
      <formula>NOT(ISERROR(SEARCH("times",P19)))</formula>
    </cfRule>
  </conditionalFormatting>
  <conditionalFormatting sqref="P19:P52">
    <cfRule type="containsText" dxfId="28" priority="36" operator="containsText" text="no">
      <formula>NOT(ISERROR(SEARCH("no",P19)))</formula>
    </cfRule>
    <cfRule type="containsText" dxfId="27" priority="37" operator="containsText" text="no">
      <formula>NOT(ISERROR(SEARCH("no",P19)))</formula>
    </cfRule>
    <cfRule type="containsText" dxfId="26" priority="39" operator="containsText" text="yes">
      <formula>NOT(ISERROR(SEARCH("yes",P19)))</formula>
    </cfRule>
  </conditionalFormatting>
  <conditionalFormatting sqref="N19:N52">
    <cfRule type="containsText" dxfId="25" priority="33" operator="containsText" text="no">
      <formula>NOT(ISERROR(SEARCH("no",N19)))</formula>
    </cfRule>
    <cfRule type="containsText" dxfId="24" priority="34" operator="containsText" text="no">
      <formula>NOT(ISERROR(SEARCH("no",N19)))</formula>
    </cfRule>
    <cfRule type="containsText" dxfId="23" priority="35" operator="containsText" text="yes">
      <formula>NOT(ISERROR(SEARCH("yes",N19)))</formula>
    </cfRule>
  </conditionalFormatting>
  <conditionalFormatting sqref="J19:J52">
    <cfRule type="containsText" dxfId="22" priority="30" operator="containsText" text="no">
      <formula>NOT(ISERROR(SEARCH("no",J19)))</formula>
    </cfRule>
    <cfRule type="containsText" dxfId="21" priority="31" operator="containsText" text="no">
      <formula>NOT(ISERROR(SEARCH("no",J19)))</formula>
    </cfRule>
    <cfRule type="containsText" dxfId="20" priority="32" operator="containsText" text="yes">
      <formula>NOT(ISERROR(SEARCH("yes",J19)))</formula>
    </cfRule>
  </conditionalFormatting>
  <conditionalFormatting sqref="L19:L52">
    <cfRule type="containsText" dxfId="19" priority="27" operator="containsText" text="no">
      <formula>NOT(ISERROR(SEARCH("no",L19)))</formula>
    </cfRule>
    <cfRule type="containsText" dxfId="18" priority="28" operator="containsText" text="no">
      <formula>NOT(ISERROR(SEARCH("no",L19)))</formula>
    </cfRule>
    <cfRule type="containsText" dxfId="17" priority="29" operator="containsText" text="yes">
      <formula>NOT(ISERROR(SEARCH("yes",L19)))</formula>
    </cfRule>
  </conditionalFormatting>
  <conditionalFormatting sqref="O3">
    <cfRule type="cellIs" dxfId="16" priority="24" operator="greaterThan">
      <formula>12</formula>
    </cfRule>
    <cfRule type="cellIs" dxfId="15" priority="26" operator="lessThan">
      <formula>13</formula>
    </cfRule>
  </conditionalFormatting>
  <conditionalFormatting sqref="O4">
    <cfRule type="containsText" dxfId="14" priority="14" operator="containsText" text="0/6">
      <formula>NOT(ISERROR(SEARCH("0/6",O4)))</formula>
    </cfRule>
    <cfRule type="containsText" dxfId="13" priority="23" operator="containsText" text="1/6">
      <formula>NOT(ISERROR(SEARCH("1/6",O4)))</formula>
    </cfRule>
    <cfRule type="containsText" dxfId="12" priority="25" operator="containsText" text="2/6">
      <formula>NOT(ISERROR(SEARCH("2/6",O4)))</formula>
    </cfRule>
    <cfRule type="containsText" dxfId="11" priority="10" operator="containsText" text="3/6">
      <formula>NOT(ISERROR(SEARCH("3/6",O4)))</formula>
    </cfRule>
    <cfRule type="containsText" dxfId="10" priority="9" operator="containsText" text="6/6">
      <formula>NOT(ISERROR(SEARCH("6/6",O4)))</formula>
    </cfRule>
    <cfRule type="containsText" dxfId="9" priority="8" operator="containsText" text="4/6">
      <formula>NOT(ISERROR(SEARCH("4/6",O4)))</formula>
    </cfRule>
    <cfRule type="containsText" dxfId="8" priority="7" operator="containsText" text="5/6">
      <formula>NOT(ISERROR(SEARCH("5/6",O4)))</formula>
    </cfRule>
  </conditionalFormatting>
  <conditionalFormatting sqref="O5">
    <cfRule type="cellIs" dxfId="7" priority="19" operator="lessThan">
      <formula>6</formula>
    </cfRule>
    <cfRule type="cellIs" dxfId="6" priority="20" operator="between">
      <formula>7</formula>
      <formula>8</formula>
    </cfRule>
    <cfRule type="cellIs" dxfId="5" priority="21" operator="greaterThan">
      <formula>9</formula>
    </cfRule>
  </conditionalFormatting>
  <conditionalFormatting sqref="I16:Y95">
    <cfRule type="containsText" dxfId="4" priority="13" operator="containsText" text="no">
      <formula>NOT(ISERROR(SEARCH("no",I16)))</formula>
    </cfRule>
  </conditionalFormatting>
  <conditionalFormatting sqref="AA16:AA95">
    <cfRule type="cellIs" dxfId="3" priority="12" operator="equal">
      <formula>"No"</formula>
    </cfRule>
  </conditionalFormatting>
  <dataValidations count="11">
    <dataValidation type="list" allowBlank="1" showInputMessage="1" showErrorMessage="1" sqref="D15:D95" xr:uid="{D4F83B76-20B5-4169-850C-6EF74C42782F}">
      <formula1>"Cardiovascular,Derm,ENT,Eyes,Gastro,Genetics,Gynae,Haematology,Infectious,Renal/Urology,Mental health,Metabolic/Endo,MSK,Neurodevelopmental,Disability,Neurology,Population health,Respiratory,Sexual,Lifestyle,Other"</formula1>
    </dataValidation>
    <dataValidation type="list" allowBlank="1" showInputMessage="1" showErrorMessage="1" sqref="C15" xr:uid="{DBD3B97D-6A32-40C9-8BE7-3D463A5E74CC}">
      <formula1>"Child,Adult,Elderly,Acute,Gynae,Mental,Long-Term-Condition"</formula1>
    </dataValidation>
    <dataValidation type="list" allowBlank="1" showInputMessage="1" showErrorMessage="1" sqref="E15:E95" xr:uid="{77BB8D00-CFDB-43FF-8CCA-C82DAA55D90B}">
      <formula1>"Short,On time,Just over,Way over"</formula1>
    </dataValidation>
    <dataValidation type="list" allowBlank="1" showInputMessage="1" showErrorMessage="1" sqref="G15:G95" xr:uid="{26ADCCEE-A97D-4AF4-A7F3-E94C8ADFB0E0}">
      <formula1>"Yes e.g. simple UTI;  viral wart, No e.g. breast lump; rectal bleeding; tired all the time"</formula1>
    </dataValidation>
    <dataValidation type="list" allowBlank="1" showInputMessage="1" showErrorMessage="1" sqref="Q15:Q95 S15:S95 U15:U95 W15:W95 Y15:Y95 O15:O95" xr:uid="{41471FB6-25E4-45C4-B6EA-333E09F67DE6}">
      <formula1>"Yes clearly,At times,No"</formula1>
    </dataValidation>
    <dataValidation type="list" allowBlank="1" showInputMessage="1" showErrorMessage="1" sqref="K15:K95" xr:uid="{7183BD18-2E68-403B-8A4E-F867D9BFAC30}">
      <formula1>"Yes,No - little or no new data was gathered"</formula1>
    </dataValidation>
    <dataValidation type="list" allowBlank="1" showInputMessage="1" showErrorMessage="1" sqref="M15:M95" xr:uid="{4F3DD228-8DF8-4BD5-B20D-61B2A18938EA}">
      <formula1>"Yes, No "</formula1>
    </dataValidation>
    <dataValidation type="list" allowBlank="1" showInputMessage="1" showErrorMessage="1" sqref="AC15:AC95" xr:uid="{3984CC81-4069-4F58-98E0-3294F1B741F8}">
      <formula1>"New,Follow up"</formula1>
    </dataValidation>
    <dataValidation type="list" allowBlank="1" showInputMessage="1" showErrorMessage="1" sqref="I15:I95" xr:uid="{06A37D3D-1623-4602-A01A-DE248CF86523}">
      <formula1>"Yes,No a basic plan e.g. take antibiotics "</formula1>
    </dataValidation>
    <dataValidation type="list" allowBlank="1" showInputMessage="1" showErrorMessage="1" sqref="AA15:AA95" xr:uid="{EC135222-08FD-46D2-9E10-D09FCB913821}">
      <formula1>"Yes clearly,At times,No,Not applicable"</formula1>
    </dataValidation>
    <dataValidation type="list" allowBlank="1" showInputMessage="1" showErrorMessage="1" sqref="C16:C95" xr:uid="{9710FF97-C601-4BB9-8978-A881787A0FFB}">
      <formula1>"Child,Elderly,Acute,Gynae,Mental,Long-Term-Condition"</formula1>
    </dataValidation>
  </dataValidations>
  <pageMargins left="0.7" right="0.7" top="0.75" bottom="0.75" header="0.3" footer="0.3"/>
  <pageSetup paperSize="9" orientation="portrait" horizontalDpi="300" verticalDpi="3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1" id="{D880A50C-43D7-4C0C-93E9-BBF8B6AA956E}">
            <x14:iconSet iconSet="3Symbols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3Symbols" iconId="0"/>
              <x14:cfIcon iconSet="3Symbols2" iconId="2"/>
            </x14:iconSet>
          </x14:cfRule>
          <xm:sqref>O7:O8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F38A6-9BE8-4272-A5EF-E4C56D8AF62F}">
  <sheetPr codeName="Sheet3"/>
  <dimension ref="A1:O82"/>
  <sheetViews>
    <sheetView workbookViewId="0">
      <selection activeCell="O13" sqref="O13"/>
    </sheetView>
  </sheetViews>
  <sheetFormatPr defaultRowHeight="15" x14ac:dyDescent="0.25"/>
  <cols>
    <col min="13" max="13" width="38.42578125" customWidth="1"/>
    <col min="14" max="14" width="11.140625" customWidth="1"/>
  </cols>
  <sheetData>
    <row r="1" spans="1:15" x14ac:dyDescent="0.25">
      <c r="M1" s="19" t="s">
        <v>56</v>
      </c>
    </row>
    <row r="2" spans="1:15" x14ac:dyDescent="0.25">
      <c r="A2" t="str" cm="1">
        <f t="array" ref="A2:A82">'RCA Case selection Grid'!AE15:AE95</f>
        <v xml:space="preserve"> </v>
      </c>
      <c r="B2" t="str" cm="1">
        <f t="array" ref="B2:D82">'RCA Case selection Grid'!B15:D95</f>
        <v>Formula Row</v>
      </c>
      <c r="C2">
        <v>0</v>
      </c>
      <c r="D2">
        <v>0</v>
      </c>
      <c r="H2" t="str" cm="1">
        <f t="array" ref="H2:K82">_xlfn._xlws.FILTER(A2:D82,A2:A82&gt;12)</f>
        <v xml:space="preserve"> </v>
      </c>
      <c r="I2" t="str">
        <v>Formula Row</v>
      </c>
      <c r="J2">
        <v>0</v>
      </c>
      <c r="K2">
        <v>0</v>
      </c>
      <c r="M2" t="s">
        <v>57</v>
      </c>
      <c r="N2">
        <f>COUNTIF(J2:J81,"Adult")</f>
        <v>0</v>
      </c>
      <c r="O2">
        <f>IF(N2&gt;0,1,0)</f>
        <v>0</v>
      </c>
    </row>
    <row r="3" spans="1:15" x14ac:dyDescent="0.25">
      <c r="A3" t="str">
        <v xml:space="preserve"> </v>
      </c>
      <c r="B3">
        <v>0</v>
      </c>
      <c r="C3">
        <v>0</v>
      </c>
      <c r="D3">
        <v>0</v>
      </c>
      <c r="H3" t="str">
        <v xml:space="preserve"> </v>
      </c>
      <c r="I3">
        <v>0</v>
      </c>
      <c r="J3">
        <v>0</v>
      </c>
      <c r="K3">
        <v>0</v>
      </c>
      <c r="M3" t="s">
        <v>58</v>
      </c>
      <c r="N3">
        <f>COUNTIF(J2:J81,"Child")</f>
        <v>0</v>
      </c>
      <c r="O3">
        <f t="shared" ref="O3:O8" si="0">IF(N3&gt;0,1,0)</f>
        <v>0</v>
      </c>
    </row>
    <row r="4" spans="1:15" x14ac:dyDescent="0.25">
      <c r="A4" t="str">
        <v xml:space="preserve"> </v>
      </c>
      <c r="B4">
        <v>0</v>
      </c>
      <c r="C4">
        <v>0</v>
      </c>
      <c r="D4">
        <v>0</v>
      </c>
      <c r="H4" t="str">
        <v xml:space="preserve"> </v>
      </c>
      <c r="I4">
        <v>0</v>
      </c>
      <c r="J4">
        <v>0</v>
      </c>
      <c r="K4">
        <v>0</v>
      </c>
      <c r="M4" t="s">
        <v>59</v>
      </c>
      <c r="N4">
        <f>COUNTIF($J$2:$J$81,"Elderly")</f>
        <v>0</v>
      </c>
      <c r="O4">
        <f t="shared" si="0"/>
        <v>0</v>
      </c>
    </row>
    <row r="5" spans="1:15" x14ac:dyDescent="0.25">
      <c r="A5" t="str">
        <v xml:space="preserve"> </v>
      </c>
      <c r="B5">
        <v>0</v>
      </c>
      <c r="C5">
        <v>0</v>
      </c>
      <c r="D5">
        <v>0</v>
      </c>
      <c r="H5" t="str">
        <v xml:space="preserve"> </v>
      </c>
      <c r="I5">
        <v>0</v>
      </c>
      <c r="J5">
        <v>0</v>
      </c>
      <c r="K5">
        <v>0</v>
      </c>
      <c r="M5" t="s">
        <v>60</v>
      </c>
      <c r="N5">
        <f>COUNTIF($J$2:$J$81,"Acute")</f>
        <v>0</v>
      </c>
      <c r="O5">
        <f t="shared" si="0"/>
        <v>0</v>
      </c>
    </row>
    <row r="6" spans="1:15" x14ac:dyDescent="0.25">
      <c r="A6" t="str">
        <v xml:space="preserve"> </v>
      </c>
      <c r="B6">
        <v>0</v>
      </c>
      <c r="C6">
        <v>0</v>
      </c>
      <c r="D6">
        <v>0</v>
      </c>
      <c r="H6" t="str">
        <v xml:space="preserve"> </v>
      </c>
      <c r="I6">
        <v>0</v>
      </c>
      <c r="J6">
        <v>0</v>
      </c>
      <c r="K6">
        <v>0</v>
      </c>
      <c r="M6" t="s">
        <v>61</v>
      </c>
      <c r="N6">
        <f>COUNTIF($J$2:$J$81,"Gynae")</f>
        <v>0</v>
      </c>
      <c r="O6">
        <f t="shared" si="0"/>
        <v>0</v>
      </c>
    </row>
    <row r="7" spans="1:15" x14ac:dyDescent="0.25">
      <c r="A7" t="str">
        <v xml:space="preserve"> </v>
      </c>
      <c r="B7">
        <v>0</v>
      </c>
      <c r="C7">
        <v>0</v>
      </c>
      <c r="D7">
        <v>0</v>
      </c>
      <c r="H7" t="str">
        <v xml:space="preserve"> </v>
      </c>
      <c r="I7">
        <v>0</v>
      </c>
      <c r="J7">
        <v>0</v>
      </c>
      <c r="K7">
        <v>0</v>
      </c>
      <c r="M7" t="s">
        <v>62</v>
      </c>
      <c r="N7">
        <f>COUNTIF($J$2:$J$81,"Long-Term-Condition")</f>
        <v>0</v>
      </c>
      <c r="O7">
        <f t="shared" si="0"/>
        <v>0</v>
      </c>
    </row>
    <row r="8" spans="1:15" ht="15.75" thickBot="1" x14ac:dyDescent="0.3">
      <c r="A8" t="str">
        <v xml:space="preserve"> </v>
      </c>
      <c r="B8">
        <v>0</v>
      </c>
      <c r="C8">
        <v>0</v>
      </c>
      <c r="D8">
        <v>0</v>
      </c>
      <c r="H8" t="str">
        <v xml:space="preserve"> </v>
      </c>
      <c r="I8">
        <v>0</v>
      </c>
      <c r="J8">
        <v>0</v>
      </c>
      <c r="K8">
        <v>0</v>
      </c>
      <c r="M8" t="s">
        <v>63</v>
      </c>
      <c r="N8">
        <f>COUNTIF($J$2:$J$81,"Mental")</f>
        <v>0</v>
      </c>
      <c r="O8">
        <f t="shared" si="0"/>
        <v>0</v>
      </c>
    </row>
    <row r="9" spans="1:15" ht="16.5" thickTop="1" thickBot="1" x14ac:dyDescent="0.3">
      <c r="A9" t="str">
        <v xml:space="preserve"> </v>
      </c>
      <c r="B9">
        <v>0</v>
      </c>
      <c r="C9">
        <v>0</v>
      </c>
      <c r="D9">
        <v>0</v>
      </c>
      <c r="H9" t="str">
        <v xml:space="preserve"> </v>
      </c>
      <c r="I9">
        <v>0</v>
      </c>
      <c r="J9">
        <v>0</v>
      </c>
      <c r="K9">
        <v>0</v>
      </c>
      <c r="N9" s="21" t="s">
        <v>64</v>
      </c>
      <c r="O9" s="20">
        <f>SUM(O2:O8)</f>
        <v>0</v>
      </c>
    </row>
    <row r="10" spans="1:15" ht="16.5" thickTop="1" thickBot="1" x14ac:dyDescent="0.3">
      <c r="A10" t="str">
        <v xml:space="preserve"> </v>
      </c>
      <c r="B10">
        <v>0</v>
      </c>
      <c r="C10">
        <v>0</v>
      </c>
      <c r="D10">
        <v>0</v>
      </c>
      <c r="H10" t="str">
        <v xml:space="preserve"> </v>
      </c>
      <c r="I10">
        <v>0</v>
      </c>
      <c r="J10">
        <v>0</v>
      </c>
      <c r="K10">
        <v>0</v>
      </c>
    </row>
    <row r="11" spans="1:15" ht="16.5" thickTop="1" thickBot="1" x14ac:dyDescent="0.3">
      <c r="A11" t="str">
        <v xml:space="preserve"> </v>
      </c>
      <c r="B11">
        <v>0</v>
      </c>
      <c r="C11">
        <v>0</v>
      </c>
      <c r="D11">
        <v>0</v>
      </c>
      <c r="H11" t="str">
        <v xml:space="preserve"> </v>
      </c>
      <c r="I11">
        <v>0</v>
      </c>
      <c r="J11">
        <v>0</v>
      </c>
      <c r="K11">
        <v>0</v>
      </c>
      <c r="M11" s="21" t="s">
        <v>65</v>
      </c>
      <c r="N11" s="20">
        <f>COUNT(H2:H82)</f>
        <v>0</v>
      </c>
    </row>
    <row r="12" spans="1:15" ht="15.75" thickTop="1" x14ac:dyDescent="0.25">
      <c r="A12" t="str">
        <v xml:space="preserve"> </v>
      </c>
      <c r="B12">
        <v>0</v>
      </c>
      <c r="C12">
        <v>0</v>
      </c>
      <c r="D12">
        <v>0</v>
      </c>
      <c r="H12" t="str">
        <v xml:space="preserve"> </v>
      </c>
      <c r="I12">
        <v>0</v>
      </c>
      <c r="J12">
        <v>0</v>
      </c>
      <c r="K12">
        <v>0</v>
      </c>
    </row>
    <row r="13" spans="1:15" x14ac:dyDescent="0.25">
      <c r="A13" t="str">
        <v xml:space="preserve"> </v>
      </c>
      <c r="B13">
        <v>0</v>
      </c>
      <c r="C13">
        <v>0</v>
      </c>
      <c r="D13">
        <v>0</v>
      </c>
      <c r="H13" t="str">
        <v xml:space="preserve"> </v>
      </c>
      <c r="I13">
        <v>0</v>
      </c>
      <c r="J13">
        <v>0</v>
      </c>
      <c r="K13">
        <v>0</v>
      </c>
      <c r="M13" s="19" t="s">
        <v>66</v>
      </c>
    </row>
    <row r="14" spans="1:15" x14ac:dyDescent="0.25">
      <c r="A14" t="str">
        <v xml:space="preserve"> </v>
      </c>
      <c r="B14">
        <v>0</v>
      </c>
      <c r="C14">
        <v>0</v>
      </c>
      <c r="D14">
        <v>0</v>
      </c>
      <c r="H14" t="str">
        <v xml:space="preserve"> </v>
      </c>
      <c r="I14">
        <v>0</v>
      </c>
      <c r="J14">
        <v>0</v>
      </c>
      <c r="K14">
        <v>0</v>
      </c>
      <c r="M14" s="22" t="s">
        <v>67</v>
      </c>
      <c r="N14" s="22">
        <f>COUNTIF(K2:K81,"Cardiovascular")</f>
        <v>0</v>
      </c>
      <c r="O14" t="b">
        <f>N14&gt;2</f>
        <v>0</v>
      </c>
    </row>
    <row r="15" spans="1:15" x14ac:dyDescent="0.25">
      <c r="A15" t="str">
        <v xml:space="preserve"> </v>
      </c>
      <c r="B15">
        <v>0</v>
      </c>
      <c r="C15">
        <v>0</v>
      </c>
      <c r="D15">
        <v>0</v>
      </c>
      <c r="H15" t="str">
        <v xml:space="preserve"> </v>
      </c>
      <c r="I15">
        <v>0</v>
      </c>
      <c r="J15">
        <v>0</v>
      </c>
      <c r="K15">
        <v>0</v>
      </c>
      <c r="M15" s="22" t="s">
        <v>68</v>
      </c>
      <c r="N15" s="22">
        <f>COUNTIF(K2:K81,"Derm")</f>
        <v>0</v>
      </c>
      <c r="O15" t="b">
        <f t="shared" ref="O15:O34" si="1">N15&gt;2</f>
        <v>0</v>
      </c>
    </row>
    <row r="16" spans="1:15" x14ac:dyDescent="0.25">
      <c r="A16" t="str">
        <v xml:space="preserve"> </v>
      </c>
      <c r="B16">
        <v>0</v>
      </c>
      <c r="C16">
        <v>0</v>
      </c>
      <c r="D16">
        <v>0</v>
      </c>
      <c r="H16" t="str">
        <v xml:space="preserve"> </v>
      </c>
      <c r="I16">
        <v>0</v>
      </c>
      <c r="J16">
        <v>0</v>
      </c>
      <c r="K16">
        <v>0</v>
      </c>
      <c r="M16" s="22" t="s">
        <v>69</v>
      </c>
      <c r="N16" s="22">
        <f>COUNTIF(K2:K81,"ENT")</f>
        <v>0</v>
      </c>
      <c r="O16" t="b">
        <f t="shared" si="1"/>
        <v>0</v>
      </c>
    </row>
    <row r="17" spans="1:15" x14ac:dyDescent="0.25">
      <c r="A17" t="str">
        <v xml:space="preserve"> </v>
      </c>
      <c r="B17">
        <v>0</v>
      </c>
      <c r="C17">
        <v>0</v>
      </c>
      <c r="D17">
        <v>0</v>
      </c>
      <c r="H17" t="str">
        <v xml:space="preserve"> </v>
      </c>
      <c r="I17">
        <v>0</v>
      </c>
      <c r="J17">
        <v>0</v>
      </c>
      <c r="K17">
        <v>0</v>
      </c>
      <c r="M17" s="22" t="s">
        <v>70</v>
      </c>
      <c r="N17" s="22">
        <f>COUNTIF(K2:K81,"Eyes")</f>
        <v>0</v>
      </c>
      <c r="O17" t="b">
        <f t="shared" si="1"/>
        <v>0</v>
      </c>
    </row>
    <row r="18" spans="1:15" x14ac:dyDescent="0.25">
      <c r="A18" t="str">
        <v xml:space="preserve"> </v>
      </c>
      <c r="B18">
        <v>0</v>
      </c>
      <c r="C18">
        <v>0</v>
      </c>
      <c r="D18">
        <v>0</v>
      </c>
      <c r="H18" t="str">
        <v xml:space="preserve"> </v>
      </c>
      <c r="I18">
        <v>0</v>
      </c>
      <c r="J18">
        <v>0</v>
      </c>
      <c r="K18">
        <v>0</v>
      </c>
      <c r="M18" s="22" t="s">
        <v>55</v>
      </c>
      <c r="N18" s="22">
        <f>COUNTIF(K2:K81,"Gastro")</f>
        <v>0</v>
      </c>
      <c r="O18" t="b">
        <f t="shared" si="1"/>
        <v>0</v>
      </c>
    </row>
    <row r="19" spans="1:15" x14ac:dyDescent="0.25">
      <c r="A19" t="str">
        <v xml:space="preserve"> </v>
      </c>
      <c r="B19">
        <v>0</v>
      </c>
      <c r="C19">
        <v>0</v>
      </c>
      <c r="D19">
        <v>0</v>
      </c>
      <c r="H19" t="str">
        <v xml:space="preserve"> </v>
      </c>
      <c r="I19">
        <v>0</v>
      </c>
      <c r="J19">
        <v>0</v>
      </c>
      <c r="K19">
        <v>0</v>
      </c>
      <c r="M19" s="22" t="s">
        <v>71</v>
      </c>
      <c r="N19" s="22">
        <f>COUNTIF(K2:K81,"Genetics")</f>
        <v>0</v>
      </c>
      <c r="O19" t="b">
        <f t="shared" si="1"/>
        <v>0</v>
      </c>
    </row>
    <row r="20" spans="1:15" x14ac:dyDescent="0.25">
      <c r="A20" t="str">
        <v xml:space="preserve"> </v>
      </c>
      <c r="B20">
        <v>0</v>
      </c>
      <c r="C20">
        <v>0</v>
      </c>
      <c r="D20">
        <v>0</v>
      </c>
      <c r="H20" t="str">
        <v xml:space="preserve"> </v>
      </c>
      <c r="I20">
        <v>0</v>
      </c>
      <c r="J20">
        <v>0</v>
      </c>
      <c r="K20">
        <v>0</v>
      </c>
      <c r="M20" s="22" t="s">
        <v>61</v>
      </c>
      <c r="N20" s="22">
        <f>COUNTIF(K2:K81,"Gynae")</f>
        <v>0</v>
      </c>
      <c r="O20" t="b">
        <f t="shared" si="1"/>
        <v>0</v>
      </c>
    </row>
    <row r="21" spans="1:15" x14ac:dyDescent="0.25">
      <c r="A21" t="str">
        <v xml:space="preserve"> </v>
      </c>
      <c r="B21">
        <v>0</v>
      </c>
      <c r="C21">
        <v>0</v>
      </c>
      <c r="D21">
        <v>0</v>
      </c>
      <c r="H21" t="str">
        <v xml:space="preserve"> </v>
      </c>
      <c r="I21">
        <v>0</v>
      </c>
      <c r="J21">
        <v>0</v>
      </c>
      <c r="K21">
        <v>0</v>
      </c>
      <c r="M21" s="22" t="s">
        <v>72</v>
      </c>
      <c r="N21" s="22">
        <f>COUNTIF(K2:K81,"Haematology")</f>
        <v>0</v>
      </c>
      <c r="O21" t="b">
        <f t="shared" si="1"/>
        <v>0</v>
      </c>
    </row>
    <row r="22" spans="1:15" x14ac:dyDescent="0.25">
      <c r="A22" t="str">
        <v xml:space="preserve"> </v>
      </c>
      <c r="B22">
        <v>0</v>
      </c>
      <c r="C22">
        <v>0</v>
      </c>
      <c r="D22">
        <v>0</v>
      </c>
      <c r="H22" t="str">
        <v xml:space="preserve"> </v>
      </c>
      <c r="I22">
        <v>0</v>
      </c>
      <c r="J22">
        <v>0</v>
      </c>
      <c r="K22">
        <v>0</v>
      </c>
      <c r="M22" s="22" t="s">
        <v>73</v>
      </c>
      <c r="N22" s="22">
        <f>COUNTIF(K2:K81,"Infectious")</f>
        <v>0</v>
      </c>
      <c r="O22" t="b">
        <f t="shared" si="1"/>
        <v>0</v>
      </c>
    </row>
    <row r="23" spans="1:15" x14ac:dyDescent="0.25">
      <c r="A23" t="str">
        <v xml:space="preserve"> </v>
      </c>
      <c r="B23">
        <v>0</v>
      </c>
      <c r="C23">
        <v>0</v>
      </c>
      <c r="D23">
        <v>0</v>
      </c>
      <c r="H23" t="str">
        <v xml:space="preserve"> </v>
      </c>
      <c r="I23">
        <v>0</v>
      </c>
      <c r="J23">
        <v>0</v>
      </c>
      <c r="K23">
        <v>0</v>
      </c>
      <c r="M23" s="22" t="s">
        <v>74</v>
      </c>
      <c r="N23" s="22">
        <f>COUNTIF(K2:K81,"Renal/Urology")</f>
        <v>0</v>
      </c>
      <c r="O23" t="b">
        <f t="shared" si="1"/>
        <v>0</v>
      </c>
    </row>
    <row r="24" spans="1:15" x14ac:dyDescent="0.25">
      <c r="A24" t="str">
        <v xml:space="preserve"> </v>
      </c>
      <c r="B24">
        <v>0</v>
      </c>
      <c r="C24">
        <v>0</v>
      </c>
      <c r="D24">
        <v>0</v>
      </c>
      <c r="H24" t="str">
        <v xml:space="preserve"> </v>
      </c>
      <c r="I24">
        <v>0</v>
      </c>
      <c r="J24">
        <v>0</v>
      </c>
      <c r="K24">
        <v>0</v>
      </c>
      <c r="M24" s="22" t="s">
        <v>75</v>
      </c>
      <c r="N24" s="22">
        <f>COUNTIF(K2:K81,"Mental health")</f>
        <v>0</v>
      </c>
      <c r="O24" t="b">
        <f t="shared" si="1"/>
        <v>0</v>
      </c>
    </row>
    <row r="25" spans="1:15" x14ac:dyDescent="0.25">
      <c r="A25" t="str">
        <v xml:space="preserve"> </v>
      </c>
      <c r="B25">
        <v>0</v>
      </c>
      <c r="C25">
        <v>0</v>
      </c>
      <c r="D25">
        <v>0</v>
      </c>
      <c r="H25" t="str">
        <v xml:space="preserve"> </v>
      </c>
      <c r="I25">
        <v>0</v>
      </c>
      <c r="J25">
        <v>0</v>
      </c>
      <c r="K25">
        <v>0</v>
      </c>
      <c r="M25" s="22" t="s">
        <v>76</v>
      </c>
      <c r="N25" s="22">
        <f>COUNTIF(K2:K81,"Metabolic/Endo")</f>
        <v>0</v>
      </c>
      <c r="O25" t="b">
        <f t="shared" si="1"/>
        <v>0</v>
      </c>
    </row>
    <row r="26" spans="1:15" x14ac:dyDescent="0.25">
      <c r="A26" t="str">
        <v xml:space="preserve"> </v>
      </c>
      <c r="B26">
        <v>0</v>
      </c>
      <c r="C26">
        <v>0</v>
      </c>
      <c r="D26">
        <v>0</v>
      </c>
      <c r="H26" t="str">
        <v xml:space="preserve"> </v>
      </c>
      <c r="I26">
        <v>0</v>
      </c>
      <c r="J26">
        <v>0</v>
      </c>
      <c r="K26">
        <v>0</v>
      </c>
      <c r="M26" s="22" t="s">
        <v>77</v>
      </c>
      <c r="N26" s="22">
        <f>COUNTIF(K2:K81,"MSK")</f>
        <v>0</v>
      </c>
      <c r="O26" t="b">
        <f t="shared" si="1"/>
        <v>0</v>
      </c>
    </row>
    <row r="27" spans="1:15" x14ac:dyDescent="0.25">
      <c r="A27" t="str">
        <v xml:space="preserve"> </v>
      </c>
      <c r="B27">
        <v>0</v>
      </c>
      <c r="C27">
        <v>0</v>
      </c>
      <c r="D27">
        <v>0</v>
      </c>
      <c r="H27" t="str">
        <v xml:space="preserve"> </v>
      </c>
      <c r="I27">
        <v>0</v>
      </c>
      <c r="J27">
        <v>0</v>
      </c>
      <c r="K27">
        <v>0</v>
      </c>
      <c r="M27" s="22" t="s">
        <v>78</v>
      </c>
      <c r="N27" s="22">
        <f>COUNTIF(K2:K81,"Neurodevelopmental")</f>
        <v>0</v>
      </c>
      <c r="O27" t="b">
        <f t="shared" si="1"/>
        <v>0</v>
      </c>
    </row>
    <row r="28" spans="1:15" x14ac:dyDescent="0.25">
      <c r="A28" t="str">
        <v xml:space="preserve"> </v>
      </c>
      <c r="B28">
        <v>0</v>
      </c>
      <c r="C28">
        <v>0</v>
      </c>
      <c r="D28">
        <v>0</v>
      </c>
      <c r="H28" t="str">
        <v xml:space="preserve"> </v>
      </c>
      <c r="I28">
        <v>0</v>
      </c>
      <c r="J28">
        <v>0</v>
      </c>
      <c r="K28">
        <v>0</v>
      </c>
      <c r="M28" s="22" t="s">
        <v>79</v>
      </c>
      <c r="N28" s="22">
        <f>COUNTIF(K2:K81,"Disability")</f>
        <v>0</v>
      </c>
      <c r="O28" t="b">
        <f t="shared" si="1"/>
        <v>0</v>
      </c>
    </row>
    <row r="29" spans="1:15" x14ac:dyDescent="0.25">
      <c r="A29" t="str">
        <v xml:space="preserve"> </v>
      </c>
      <c r="B29">
        <v>0</v>
      </c>
      <c r="C29">
        <v>0</v>
      </c>
      <c r="D29">
        <v>0</v>
      </c>
      <c r="H29" t="str">
        <v xml:space="preserve"> </v>
      </c>
      <c r="I29">
        <v>0</v>
      </c>
      <c r="J29">
        <v>0</v>
      </c>
      <c r="K29">
        <v>0</v>
      </c>
      <c r="M29" s="22" t="s">
        <v>80</v>
      </c>
      <c r="N29" s="22">
        <f>COUNTIF(K2:K81,"Neurology")</f>
        <v>0</v>
      </c>
      <c r="O29" t="b">
        <f t="shared" si="1"/>
        <v>0</v>
      </c>
    </row>
    <row r="30" spans="1:15" x14ac:dyDescent="0.25">
      <c r="A30" t="str">
        <v xml:space="preserve"> </v>
      </c>
      <c r="B30">
        <v>0</v>
      </c>
      <c r="C30">
        <v>0</v>
      </c>
      <c r="D30">
        <v>0</v>
      </c>
      <c r="H30" t="str">
        <v xml:space="preserve"> </v>
      </c>
      <c r="I30">
        <v>0</v>
      </c>
      <c r="J30">
        <v>0</v>
      </c>
      <c r="K30">
        <v>0</v>
      </c>
      <c r="M30" s="22" t="s">
        <v>81</v>
      </c>
      <c r="N30" s="22">
        <f>COUNTIF(K2:K81,"Population health")</f>
        <v>0</v>
      </c>
      <c r="O30" t="b">
        <f t="shared" si="1"/>
        <v>0</v>
      </c>
    </row>
    <row r="31" spans="1:15" x14ac:dyDescent="0.25">
      <c r="A31" t="str">
        <v xml:space="preserve"> </v>
      </c>
      <c r="B31">
        <v>0</v>
      </c>
      <c r="C31">
        <v>0</v>
      </c>
      <c r="D31">
        <v>0</v>
      </c>
      <c r="H31" t="str">
        <v xml:space="preserve"> </v>
      </c>
      <c r="I31">
        <v>0</v>
      </c>
      <c r="J31">
        <v>0</v>
      </c>
      <c r="K31">
        <v>0</v>
      </c>
      <c r="M31" s="22" t="s">
        <v>82</v>
      </c>
      <c r="N31" s="22">
        <f>COUNTIF(K2:K81,"Respiratory")</f>
        <v>0</v>
      </c>
      <c r="O31" t="b">
        <f t="shared" si="1"/>
        <v>0</v>
      </c>
    </row>
    <row r="32" spans="1:15" x14ac:dyDescent="0.25">
      <c r="A32" t="str">
        <v xml:space="preserve"> </v>
      </c>
      <c r="B32">
        <v>0</v>
      </c>
      <c r="C32">
        <v>0</v>
      </c>
      <c r="D32">
        <v>0</v>
      </c>
      <c r="H32" t="str">
        <v xml:space="preserve"> </v>
      </c>
      <c r="I32">
        <v>0</v>
      </c>
      <c r="J32">
        <v>0</v>
      </c>
      <c r="K32">
        <v>0</v>
      </c>
      <c r="M32" s="22" t="s">
        <v>83</v>
      </c>
      <c r="N32" s="22">
        <f>COUNTIF(K2:K81,"Sexual")</f>
        <v>0</v>
      </c>
      <c r="O32" t="b">
        <f t="shared" si="1"/>
        <v>0</v>
      </c>
    </row>
    <row r="33" spans="1:15" x14ac:dyDescent="0.25">
      <c r="A33" t="str">
        <v xml:space="preserve"> </v>
      </c>
      <c r="B33">
        <v>0</v>
      </c>
      <c r="C33">
        <v>0</v>
      </c>
      <c r="D33">
        <v>0</v>
      </c>
      <c r="H33" t="str">
        <v xml:space="preserve"> </v>
      </c>
      <c r="I33">
        <v>0</v>
      </c>
      <c r="J33">
        <v>0</v>
      </c>
      <c r="K33">
        <v>0</v>
      </c>
      <c r="M33" s="22" t="s">
        <v>84</v>
      </c>
      <c r="N33" s="22">
        <f>COUNTIF(K2:K81,"Lifestyle")</f>
        <v>0</v>
      </c>
      <c r="O33" t="b">
        <f t="shared" si="1"/>
        <v>0</v>
      </c>
    </row>
    <row r="34" spans="1:15" ht="15.75" thickBot="1" x14ac:dyDescent="0.3">
      <c r="A34" t="str">
        <v xml:space="preserve"> </v>
      </c>
      <c r="B34">
        <v>0</v>
      </c>
      <c r="C34">
        <v>0</v>
      </c>
      <c r="D34">
        <v>0</v>
      </c>
      <c r="H34" t="str">
        <v xml:space="preserve"> </v>
      </c>
      <c r="I34">
        <v>0</v>
      </c>
      <c r="J34">
        <v>0</v>
      </c>
      <c r="K34">
        <v>0</v>
      </c>
      <c r="M34" s="22" t="s">
        <v>85</v>
      </c>
      <c r="N34" s="22">
        <f>COUNTIF(K2:K81,"Other")</f>
        <v>0</v>
      </c>
      <c r="O34" t="b">
        <f t="shared" si="1"/>
        <v>0</v>
      </c>
    </row>
    <row r="35" spans="1:15" ht="16.5" thickTop="1" thickBot="1" x14ac:dyDescent="0.3">
      <c r="A35" t="str">
        <v xml:space="preserve"> </v>
      </c>
      <c r="B35">
        <v>0</v>
      </c>
      <c r="C35">
        <v>0</v>
      </c>
      <c r="D35">
        <v>0</v>
      </c>
      <c r="H35" t="str">
        <v xml:space="preserve"> </v>
      </c>
      <c r="I35">
        <v>0</v>
      </c>
      <c r="J35">
        <v>0</v>
      </c>
      <c r="K35">
        <v>0</v>
      </c>
      <c r="M35" s="23" t="s">
        <v>86</v>
      </c>
      <c r="N35" s="20">
        <f>COUNTIF(N14:N34,"&gt;0")</f>
        <v>0</v>
      </c>
    </row>
    <row r="36" spans="1:15" ht="15.75" thickTop="1" x14ac:dyDescent="0.25">
      <c r="A36" t="str">
        <v xml:space="preserve"> </v>
      </c>
      <c r="B36">
        <v>0</v>
      </c>
      <c r="C36">
        <v>0</v>
      </c>
      <c r="D36">
        <v>0</v>
      </c>
      <c r="H36" t="str">
        <v xml:space="preserve"> </v>
      </c>
      <c r="I36">
        <v>0</v>
      </c>
      <c r="J36">
        <v>0</v>
      </c>
      <c r="K36">
        <v>0</v>
      </c>
    </row>
    <row r="37" spans="1:15" x14ac:dyDescent="0.25">
      <c r="A37" t="str">
        <v xml:space="preserve"> </v>
      </c>
      <c r="B37">
        <v>0</v>
      </c>
      <c r="C37">
        <v>0</v>
      </c>
      <c r="D37">
        <v>0</v>
      </c>
      <c r="H37" t="str">
        <v xml:space="preserve"> </v>
      </c>
      <c r="I37">
        <v>0</v>
      </c>
      <c r="J37">
        <v>0</v>
      </c>
      <c r="K37">
        <v>0</v>
      </c>
    </row>
    <row r="38" spans="1:15" x14ac:dyDescent="0.25">
      <c r="A38" t="str">
        <v xml:space="preserve"> </v>
      </c>
      <c r="B38">
        <v>0</v>
      </c>
      <c r="C38">
        <v>0</v>
      </c>
      <c r="D38">
        <v>0</v>
      </c>
      <c r="H38" t="str">
        <v xml:space="preserve"> </v>
      </c>
      <c r="I38">
        <v>0</v>
      </c>
      <c r="J38">
        <v>0</v>
      </c>
      <c r="K38">
        <v>0</v>
      </c>
    </row>
    <row r="39" spans="1:15" x14ac:dyDescent="0.25">
      <c r="A39" t="str">
        <v xml:space="preserve"> </v>
      </c>
      <c r="B39">
        <v>0</v>
      </c>
      <c r="C39">
        <v>0</v>
      </c>
      <c r="D39">
        <v>0</v>
      </c>
      <c r="H39" t="str">
        <v xml:space="preserve"> </v>
      </c>
      <c r="I39">
        <v>0</v>
      </c>
      <c r="J39">
        <v>0</v>
      </c>
      <c r="K39">
        <v>0</v>
      </c>
    </row>
    <row r="40" spans="1:15" x14ac:dyDescent="0.25">
      <c r="A40" t="str">
        <v xml:space="preserve"> </v>
      </c>
      <c r="B40">
        <v>0</v>
      </c>
      <c r="C40">
        <v>0</v>
      </c>
      <c r="D40">
        <v>0</v>
      </c>
      <c r="H40" t="str">
        <v xml:space="preserve"> </v>
      </c>
      <c r="I40">
        <v>0</v>
      </c>
      <c r="J40">
        <v>0</v>
      </c>
      <c r="K40">
        <v>0</v>
      </c>
    </row>
    <row r="41" spans="1:15" x14ac:dyDescent="0.25">
      <c r="A41" t="str">
        <v xml:space="preserve"> </v>
      </c>
      <c r="B41">
        <v>0</v>
      </c>
      <c r="C41">
        <v>0</v>
      </c>
      <c r="D41">
        <v>0</v>
      </c>
      <c r="H41" t="str">
        <v xml:space="preserve"> </v>
      </c>
      <c r="I41">
        <v>0</v>
      </c>
      <c r="J41">
        <v>0</v>
      </c>
      <c r="K41">
        <v>0</v>
      </c>
    </row>
    <row r="42" spans="1:15" x14ac:dyDescent="0.25">
      <c r="A42" t="str">
        <v xml:space="preserve"> </v>
      </c>
      <c r="B42">
        <v>0</v>
      </c>
      <c r="C42">
        <v>0</v>
      </c>
      <c r="D42">
        <v>0</v>
      </c>
      <c r="H42" t="str">
        <v xml:space="preserve"> </v>
      </c>
      <c r="I42">
        <v>0</v>
      </c>
      <c r="J42">
        <v>0</v>
      </c>
      <c r="K42">
        <v>0</v>
      </c>
    </row>
    <row r="43" spans="1:15" x14ac:dyDescent="0.25">
      <c r="A43" t="str">
        <v xml:space="preserve"> </v>
      </c>
      <c r="B43">
        <v>0</v>
      </c>
      <c r="C43">
        <v>0</v>
      </c>
      <c r="D43">
        <v>0</v>
      </c>
      <c r="H43" t="str">
        <v xml:space="preserve"> </v>
      </c>
      <c r="I43">
        <v>0</v>
      </c>
      <c r="J43">
        <v>0</v>
      </c>
      <c r="K43">
        <v>0</v>
      </c>
    </row>
    <row r="44" spans="1:15" x14ac:dyDescent="0.25">
      <c r="A44" t="str">
        <v xml:space="preserve"> </v>
      </c>
      <c r="B44">
        <v>0</v>
      </c>
      <c r="C44">
        <v>0</v>
      </c>
      <c r="D44">
        <v>0</v>
      </c>
      <c r="H44" t="str">
        <v xml:space="preserve"> </v>
      </c>
      <c r="I44">
        <v>0</v>
      </c>
      <c r="J44">
        <v>0</v>
      </c>
      <c r="K44">
        <v>0</v>
      </c>
    </row>
    <row r="45" spans="1:15" x14ac:dyDescent="0.25">
      <c r="A45" t="str">
        <v xml:space="preserve"> </v>
      </c>
      <c r="B45">
        <v>0</v>
      </c>
      <c r="C45">
        <v>0</v>
      </c>
      <c r="D45">
        <v>0</v>
      </c>
      <c r="H45" t="str">
        <v xml:space="preserve"> </v>
      </c>
      <c r="I45">
        <v>0</v>
      </c>
      <c r="J45">
        <v>0</v>
      </c>
      <c r="K45">
        <v>0</v>
      </c>
    </row>
    <row r="46" spans="1:15" x14ac:dyDescent="0.25">
      <c r="A46" t="str">
        <v xml:space="preserve"> </v>
      </c>
      <c r="B46">
        <v>0</v>
      </c>
      <c r="C46">
        <v>0</v>
      </c>
      <c r="D46">
        <v>0</v>
      </c>
      <c r="H46" t="str">
        <v xml:space="preserve"> </v>
      </c>
      <c r="I46">
        <v>0</v>
      </c>
      <c r="J46">
        <v>0</v>
      </c>
      <c r="K46">
        <v>0</v>
      </c>
    </row>
    <row r="47" spans="1:15" x14ac:dyDescent="0.25">
      <c r="A47" t="str">
        <v xml:space="preserve"> </v>
      </c>
      <c r="B47">
        <v>0</v>
      </c>
      <c r="C47">
        <v>0</v>
      </c>
      <c r="D47">
        <v>0</v>
      </c>
      <c r="H47" t="str">
        <v xml:space="preserve"> </v>
      </c>
      <c r="I47">
        <v>0</v>
      </c>
      <c r="J47">
        <v>0</v>
      </c>
      <c r="K47">
        <v>0</v>
      </c>
    </row>
    <row r="48" spans="1:15" x14ac:dyDescent="0.25">
      <c r="A48" t="str">
        <v xml:space="preserve"> </v>
      </c>
      <c r="B48">
        <v>0</v>
      </c>
      <c r="C48">
        <v>0</v>
      </c>
      <c r="D48">
        <v>0</v>
      </c>
      <c r="H48" t="str">
        <v xml:space="preserve"> </v>
      </c>
      <c r="I48">
        <v>0</v>
      </c>
      <c r="J48">
        <v>0</v>
      </c>
      <c r="K48">
        <v>0</v>
      </c>
    </row>
    <row r="49" spans="1:11" x14ac:dyDescent="0.25">
      <c r="A49" t="str">
        <v xml:space="preserve"> </v>
      </c>
      <c r="B49">
        <v>0</v>
      </c>
      <c r="C49">
        <v>0</v>
      </c>
      <c r="D49">
        <v>0</v>
      </c>
      <c r="H49" t="str">
        <v xml:space="preserve"> </v>
      </c>
      <c r="I49">
        <v>0</v>
      </c>
      <c r="J49">
        <v>0</v>
      </c>
      <c r="K49">
        <v>0</v>
      </c>
    </row>
    <row r="50" spans="1:11" x14ac:dyDescent="0.25">
      <c r="A50" t="str">
        <v xml:space="preserve"> </v>
      </c>
      <c r="B50">
        <v>0</v>
      </c>
      <c r="C50">
        <v>0</v>
      </c>
      <c r="D50">
        <v>0</v>
      </c>
      <c r="H50" t="str">
        <v xml:space="preserve"> </v>
      </c>
      <c r="I50">
        <v>0</v>
      </c>
      <c r="J50">
        <v>0</v>
      </c>
      <c r="K50">
        <v>0</v>
      </c>
    </row>
    <row r="51" spans="1:11" x14ac:dyDescent="0.25">
      <c r="A51" t="str">
        <v xml:space="preserve"> </v>
      </c>
      <c r="B51">
        <v>0</v>
      </c>
      <c r="C51">
        <v>0</v>
      </c>
      <c r="D51">
        <v>0</v>
      </c>
      <c r="H51" t="str">
        <v xml:space="preserve"> </v>
      </c>
      <c r="I51">
        <v>0</v>
      </c>
      <c r="J51">
        <v>0</v>
      </c>
      <c r="K51">
        <v>0</v>
      </c>
    </row>
    <row r="52" spans="1:11" x14ac:dyDescent="0.25">
      <c r="A52" t="str">
        <v xml:space="preserve"> </v>
      </c>
      <c r="B52">
        <v>0</v>
      </c>
      <c r="C52">
        <v>0</v>
      </c>
      <c r="D52">
        <v>0</v>
      </c>
      <c r="H52" t="str">
        <v xml:space="preserve"> </v>
      </c>
      <c r="I52">
        <v>0</v>
      </c>
      <c r="J52">
        <v>0</v>
      </c>
      <c r="K52">
        <v>0</v>
      </c>
    </row>
    <row r="53" spans="1:11" x14ac:dyDescent="0.25">
      <c r="A53" t="str">
        <v xml:space="preserve"> </v>
      </c>
      <c r="B53">
        <v>0</v>
      </c>
      <c r="C53">
        <v>0</v>
      </c>
      <c r="D53">
        <v>0</v>
      </c>
      <c r="H53" t="str">
        <v xml:space="preserve"> </v>
      </c>
      <c r="I53">
        <v>0</v>
      </c>
      <c r="J53">
        <v>0</v>
      </c>
      <c r="K53">
        <v>0</v>
      </c>
    </row>
    <row r="54" spans="1:11" x14ac:dyDescent="0.25">
      <c r="A54" t="str">
        <v xml:space="preserve"> </v>
      </c>
      <c r="B54">
        <v>0</v>
      </c>
      <c r="C54">
        <v>0</v>
      </c>
      <c r="D54">
        <v>0</v>
      </c>
      <c r="H54" t="str">
        <v xml:space="preserve"> </v>
      </c>
      <c r="I54">
        <v>0</v>
      </c>
      <c r="J54">
        <v>0</v>
      </c>
      <c r="K54">
        <v>0</v>
      </c>
    </row>
    <row r="55" spans="1:11" x14ac:dyDescent="0.25">
      <c r="A55" t="str">
        <v xml:space="preserve"> </v>
      </c>
      <c r="B55">
        <v>0</v>
      </c>
      <c r="C55">
        <v>0</v>
      </c>
      <c r="D55">
        <v>0</v>
      </c>
      <c r="H55" t="str">
        <v xml:space="preserve"> </v>
      </c>
      <c r="I55">
        <v>0</v>
      </c>
      <c r="J55">
        <v>0</v>
      </c>
      <c r="K55">
        <v>0</v>
      </c>
    </row>
    <row r="56" spans="1:11" x14ac:dyDescent="0.25">
      <c r="A56" t="str">
        <v xml:space="preserve"> </v>
      </c>
      <c r="B56">
        <v>0</v>
      </c>
      <c r="C56">
        <v>0</v>
      </c>
      <c r="D56">
        <v>0</v>
      </c>
      <c r="H56" t="str">
        <v xml:space="preserve"> </v>
      </c>
      <c r="I56">
        <v>0</v>
      </c>
      <c r="J56">
        <v>0</v>
      </c>
      <c r="K56">
        <v>0</v>
      </c>
    </row>
    <row r="57" spans="1:11" x14ac:dyDescent="0.25">
      <c r="A57" t="str">
        <v xml:space="preserve"> </v>
      </c>
      <c r="B57">
        <v>0</v>
      </c>
      <c r="C57">
        <v>0</v>
      </c>
      <c r="D57">
        <v>0</v>
      </c>
      <c r="H57" t="str">
        <v xml:space="preserve"> </v>
      </c>
      <c r="I57">
        <v>0</v>
      </c>
      <c r="J57">
        <v>0</v>
      </c>
      <c r="K57">
        <v>0</v>
      </c>
    </row>
    <row r="58" spans="1:11" x14ac:dyDescent="0.25">
      <c r="A58" t="str">
        <v xml:space="preserve"> </v>
      </c>
      <c r="B58">
        <v>0</v>
      </c>
      <c r="C58">
        <v>0</v>
      </c>
      <c r="D58">
        <v>0</v>
      </c>
      <c r="H58" t="str">
        <v xml:space="preserve"> </v>
      </c>
      <c r="I58">
        <v>0</v>
      </c>
      <c r="J58">
        <v>0</v>
      </c>
      <c r="K58">
        <v>0</v>
      </c>
    </row>
    <row r="59" spans="1:11" x14ac:dyDescent="0.25">
      <c r="A59" t="str">
        <v xml:space="preserve"> </v>
      </c>
      <c r="B59">
        <v>0</v>
      </c>
      <c r="C59">
        <v>0</v>
      </c>
      <c r="D59">
        <v>0</v>
      </c>
      <c r="H59" t="str">
        <v xml:space="preserve"> </v>
      </c>
      <c r="I59">
        <v>0</v>
      </c>
      <c r="J59">
        <v>0</v>
      </c>
      <c r="K59">
        <v>0</v>
      </c>
    </row>
    <row r="60" spans="1:11" x14ac:dyDescent="0.25">
      <c r="A60" t="str">
        <v xml:space="preserve"> </v>
      </c>
      <c r="B60">
        <v>0</v>
      </c>
      <c r="C60">
        <v>0</v>
      </c>
      <c r="D60">
        <v>0</v>
      </c>
      <c r="H60" t="str">
        <v xml:space="preserve"> </v>
      </c>
      <c r="I60">
        <v>0</v>
      </c>
      <c r="J60">
        <v>0</v>
      </c>
      <c r="K60">
        <v>0</v>
      </c>
    </row>
    <row r="61" spans="1:11" x14ac:dyDescent="0.25">
      <c r="A61" t="str">
        <v xml:space="preserve"> </v>
      </c>
      <c r="B61">
        <v>0</v>
      </c>
      <c r="C61">
        <v>0</v>
      </c>
      <c r="D61">
        <v>0</v>
      </c>
      <c r="H61" t="str">
        <v xml:space="preserve"> </v>
      </c>
      <c r="I61">
        <v>0</v>
      </c>
      <c r="J61">
        <v>0</v>
      </c>
      <c r="K61">
        <v>0</v>
      </c>
    </row>
    <row r="62" spans="1:11" x14ac:dyDescent="0.25">
      <c r="A62" t="str">
        <v xml:space="preserve"> </v>
      </c>
      <c r="B62">
        <v>0</v>
      </c>
      <c r="C62">
        <v>0</v>
      </c>
      <c r="D62">
        <v>0</v>
      </c>
      <c r="H62" t="str">
        <v xml:space="preserve"> </v>
      </c>
      <c r="I62">
        <v>0</v>
      </c>
      <c r="J62">
        <v>0</v>
      </c>
      <c r="K62">
        <v>0</v>
      </c>
    </row>
    <row r="63" spans="1:11" x14ac:dyDescent="0.25">
      <c r="A63" t="str">
        <v xml:space="preserve"> </v>
      </c>
      <c r="B63">
        <v>0</v>
      </c>
      <c r="C63">
        <v>0</v>
      </c>
      <c r="D63">
        <v>0</v>
      </c>
      <c r="H63" t="str">
        <v xml:space="preserve"> </v>
      </c>
      <c r="I63">
        <v>0</v>
      </c>
      <c r="J63">
        <v>0</v>
      </c>
      <c r="K63">
        <v>0</v>
      </c>
    </row>
    <row r="64" spans="1:11" x14ac:dyDescent="0.25">
      <c r="A64" t="str">
        <v xml:space="preserve"> </v>
      </c>
      <c r="B64">
        <v>0</v>
      </c>
      <c r="C64">
        <v>0</v>
      </c>
      <c r="D64">
        <v>0</v>
      </c>
      <c r="H64" t="str">
        <v xml:space="preserve"> </v>
      </c>
      <c r="I64">
        <v>0</v>
      </c>
      <c r="J64">
        <v>0</v>
      </c>
      <c r="K64">
        <v>0</v>
      </c>
    </row>
    <row r="65" spans="1:11" x14ac:dyDescent="0.25">
      <c r="A65" t="str">
        <v xml:space="preserve"> </v>
      </c>
      <c r="B65">
        <v>0</v>
      </c>
      <c r="C65">
        <v>0</v>
      </c>
      <c r="D65">
        <v>0</v>
      </c>
      <c r="H65" t="str">
        <v xml:space="preserve"> </v>
      </c>
      <c r="I65">
        <v>0</v>
      </c>
      <c r="J65">
        <v>0</v>
      </c>
      <c r="K65">
        <v>0</v>
      </c>
    </row>
    <row r="66" spans="1:11" x14ac:dyDescent="0.25">
      <c r="A66" t="str">
        <v xml:space="preserve"> </v>
      </c>
      <c r="B66">
        <v>0</v>
      </c>
      <c r="C66">
        <v>0</v>
      </c>
      <c r="D66">
        <v>0</v>
      </c>
      <c r="H66" t="str">
        <v xml:space="preserve"> </v>
      </c>
      <c r="I66">
        <v>0</v>
      </c>
      <c r="J66">
        <v>0</v>
      </c>
      <c r="K66">
        <v>0</v>
      </c>
    </row>
    <row r="67" spans="1:11" x14ac:dyDescent="0.25">
      <c r="A67" t="str">
        <v xml:space="preserve"> </v>
      </c>
      <c r="B67">
        <v>0</v>
      </c>
      <c r="C67">
        <v>0</v>
      </c>
      <c r="D67">
        <v>0</v>
      </c>
      <c r="H67" t="str">
        <v xml:space="preserve"> </v>
      </c>
      <c r="I67">
        <v>0</v>
      </c>
      <c r="J67">
        <v>0</v>
      </c>
      <c r="K67">
        <v>0</v>
      </c>
    </row>
    <row r="68" spans="1:11" x14ac:dyDescent="0.25">
      <c r="A68" t="str">
        <v xml:space="preserve"> </v>
      </c>
      <c r="B68">
        <v>0</v>
      </c>
      <c r="C68">
        <v>0</v>
      </c>
      <c r="D68">
        <v>0</v>
      </c>
      <c r="H68" t="str">
        <v xml:space="preserve"> </v>
      </c>
      <c r="I68">
        <v>0</v>
      </c>
      <c r="J68">
        <v>0</v>
      </c>
      <c r="K68">
        <v>0</v>
      </c>
    </row>
    <row r="69" spans="1:11" x14ac:dyDescent="0.25">
      <c r="A69" t="str">
        <v xml:space="preserve"> </v>
      </c>
      <c r="B69">
        <v>0</v>
      </c>
      <c r="C69">
        <v>0</v>
      </c>
      <c r="D69">
        <v>0</v>
      </c>
      <c r="H69" t="str">
        <v xml:space="preserve"> </v>
      </c>
      <c r="I69">
        <v>0</v>
      </c>
      <c r="J69">
        <v>0</v>
      </c>
      <c r="K69">
        <v>0</v>
      </c>
    </row>
    <row r="70" spans="1:11" x14ac:dyDescent="0.25">
      <c r="A70" t="str">
        <v xml:space="preserve"> </v>
      </c>
      <c r="B70">
        <v>0</v>
      </c>
      <c r="C70">
        <v>0</v>
      </c>
      <c r="D70">
        <v>0</v>
      </c>
      <c r="H70" t="str">
        <v xml:space="preserve"> </v>
      </c>
      <c r="I70">
        <v>0</v>
      </c>
      <c r="J70">
        <v>0</v>
      </c>
      <c r="K70">
        <v>0</v>
      </c>
    </row>
    <row r="71" spans="1:11" x14ac:dyDescent="0.25">
      <c r="A71" t="str">
        <v xml:space="preserve"> </v>
      </c>
      <c r="B71">
        <v>0</v>
      </c>
      <c r="C71">
        <v>0</v>
      </c>
      <c r="D71">
        <v>0</v>
      </c>
      <c r="H71" t="str">
        <v xml:space="preserve"> </v>
      </c>
      <c r="I71">
        <v>0</v>
      </c>
      <c r="J71">
        <v>0</v>
      </c>
      <c r="K71">
        <v>0</v>
      </c>
    </row>
    <row r="72" spans="1:11" x14ac:dyDescent="0.25">
      <c r="A72" t="str">
        <v xml:space="preserve"> </v>
      </c>
      <c r="B72">
        <v>0</v>
      </c>
      <c r="C72">
        <v>0</v>
      </c>
      <c r="D72">
        <v>0</v>
      </c>
      <c r="H72" t="str">
        <v xml:space="preserve"> </v>
      </c>
      <c r="I72">
        <v>0</v>
      </c>
      <c r="J72">
        <v>0</v>
      </c>
      <c r="K72">
        <v>0</v>
      </c>
    </row>
    <row r="73" spans="1:11" x14ac:dyDescent="0.25">
      <c r="A73" t="str">
        <v xml:space="preserve"> </v>
      </c>
      <c r="B73">
        <v>0</v>
      </c>
      <c r="C73">
        <v>0</v>
      </c>
      <c r="D73">
        <v>0</v>
      </c>
      <c r="H73" t="str">
        <v xml:space="preserve"> </v>
      </c>
      <c r="I73">
        <v>0</v>
      </c>
      <c r="J73">
        <v>0</v>
      </c>
      <c r="K73">
        <v>0</v>
      </c>
    </row>
    <row r="74" spans="1:11" x14ac:dyDescent="0.25">
      <c r="A74" t="str">
        <v xml:space="preserve"> </v>
      </c>
      <c r="B74">
        <v>0</v>
      </c>
      <c r="C74">
        <v>0</v>
      </c>
      <c r="D74">
        <v>0</v>
      </c>
      <c r="H74" t="str">
        <v xml:space="preserve"> </v>
      </c>
      <c r="I74">
        <v>0</v>
      </c>
      <c r="J74">
        <v>0</v>
      </c>
      <c r="K74">
        <v>0</v>
      </c>
    </row>
    <row r="75" spans="1:11" x14ac:dyDescent="0.25">
      <c r="A75" t="str">
        <v xml:space="preserve"> </v>
      </c>
      <c r="B75">
        <v>0</v>
      </c>
      <c r="C75">
        <v>0</v>
      </c>
      <c r="D75">
        <v>0</v>
      </c>
      <c r="H75" t="str">
        <v xml:space="preserve"> </v>
      </c>
      <c r="I75">
        <v>0</v>
      </c>
      <c r="J75">
        <v>0</v>
      </c>
      <c r="K75">
        <v>0</v>
      </c>
    </row>
    <row r="76" spans="1:11" x14ac:dyDescent="0.25">
      <c r="A76" t="str">
        <v xml:space="preserve"> </v>
      </c>
      <c r="B76">
        <v>0</v>
      </c>
      <c r="C76">
        <v>0</v>
      </c>
      <c r="D76">
        <v>0</v>
      </c>
      <c r="H76" t="str">
        <v xml:space="preserve"> </v>
      </c>
      <c r="I76">
        <v>0</v>
      </c>
      <c r="J76">
        <v>0</v>
      </c>
      <c r="K76">
        <v>0</v>
      </c>
    </row>
    <row r="77" spans="1:11" x14ac:dyDescent="0.25">
      <c r="A77" t="str">
        <v xml:space="preserve"> </v>
      </c>
      <c r="B77">
        <v>0</v>
      </c>
      <c r="C77">
        <v>0</v>
      </c>
      <c r="D77">
        <v>0</v>
      </c>
      <c r="H77" t="str">
        <v xml:space="preserve"> </v>
      </c>
      <c r="I77">
        <v>0</v>
      </c>
      <c r="J77">
        <v>0</v>
      </c>
      <c r="K77">
        <v>0</v>
      </c>
    </row>
    <row r="78" spans="1:11" x14ac:dyDescent="0.25">
      <c r="A78" t="str">
        <v xml:space="preserve"> </v>
      </c>
      <c r="B78">
        <v>0</v>
      </c>
      <c r="C78">
        <v>0</v>
      </c>
      <c r="D78">
        <v>0</v>
      </c>
      <c r="H78" t="str">
        <v xml:space="preserve"> </v>
      </c>
      <c r="I78">
        <v>0</v>
      </c>
      <c r="J78">
        <v>0</v>
      </c>
      <c r="K78">
        <v>0</v>
      </c>
    </row>
    <row r="79" spans="1:11" x14ac:dyDescent="0.25">
      <c r="A79" t="str">
        <v xml:space="preserve"> </v>
      </c>
      <c r="B79">
        <v>0</v>
      </c>
      <c r="C79">
        <v>0</v>
      </c>
      <c r="D79">
        <v>0</v>
      </c>
      <c r="H79" t="str">
        <v xml:space="preserve"> </v>
      </c>
      <c r="I79">
        <v>0</v>
      </c>
      <c r="J79">
        <v>0</v>
      </c>
      <c r="K79">
        <v>0</v>
      </c>
    </row>
    <row r="80" spans="1:11" x14ac:dyDescent="0.25">
      <c r="A80" t="str">
        <v xml:space="preserve"> </v>
      </c>
      <c r="B80">
        <v>0</v>
      </c>
      <c r="C80">
        <v>0</v>
      </c>
      <c r="D80">
        <v>0</v>
      </c>
      <c r="H80" t="str">
        <v xml:space="preserve"> </v>
      </c>
      <c r="I80">
        <v>0</v>
      </c>
      <c r="J80">
        <v>0</v>
      </c>
      <c r="K80">
        <v>0</v>
      </c>
    </row>
    <row r="81" spans="1:11" x14ac:dyDescent="0.25">
      <c r="A81" t="str">
        <v xml:space="preserve"> </v>
      </c>
      <c r="B81">
        <v>0</v>
      </c>
      <c r="C81">
        <v>0</v>
      </c>
      <c r="D81">
        <v>0</v>
      </c>
      <c r="H81" t="str">
        <v xml:space="preserve"> </v>
      </c>
      <c r="I81">
        <v>0</v>
      </c>
      <c r="J81">
        <v>0</v>
      </c>
      <c r="K81">
        <v>0</v>
      </c>
    </row>
    <row r="82" spans="1:11" x14ac:dyDescent="0.25">
      <c r="A82" t="str">
        <v xml:space="preserve"> </v>
      </c>
      <c r="B82">
        <v>0</v>
      </c>
      <c r="C82">
        <v>0</v>
      </c>
      <c r="D82">
        <v>0</v>
      </c>
      <c r="H82" t="str">
        <v xml:space="preserve"> </v>
      </c>
      <c r="I82">
        <v>0</v>
      </c>
      <c r="J82">
        <v>0</v>
      </c>
      <c r="K82">
        <v>0</v>
      </c>
    </row>
  </sheetData>
  <sheetProtection algorithmName="SHA-512" hashValue="DbJMK5jzjKwMQPai33fjAvRDwfwIhUXwZOEno4ziKY4Vax6odMVA1v9FNcVFXJyFpuJrRBwq0qAwAyddvqacvA==" saltValue="kyZO/AjSkSVAirezaGzd3Q==" spinCount="100000" sheet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Menu</vt:lpstr>
      <vt:lpstr>Pre Case Tick List</vt:lpstr>
      <vt:lpstr>In Case Tick List</vt:lpstr>
      <vt:lpstr>RCA Case selection Grid</vt:lpstr>
      <vt:lpstr>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nicholas boeckx</dc:creator>
  <cp:keywords/>
  <dc:description/>
  <cp:lastModifiedBy>nicholas boeckx</cp:lastModifiedBy>
  <cp:revision/>
  <dcterms:created xsi:type="dcterms:W3CDTF">2020-09-14T10:35:08Z</dcterms:created>
  <dcterms:modified xsi:type="dcterms:W3CDTF">2022-02-08T13:14:19Z</dcterms:modified>
  <cp:category/>
  <cp:contentStatus/>
</cp:coreProperties>
</file>